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pivotTables/pivotTable1.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always" codeName="ThisWorkbook" defaultThemeVersion="166925"/>
  <mc:AlternateContent xmlns:mc="http://schemas.openxmlformats.org/markup-compatibility/2006">
    <mc:Choice Requires="x15">
      <x15ac:absPath xmlns:x15ac="http://schemas.microsoft.com/office/spreadsheetml/2010/11/ac" url="https://bcgcloudeur.sharepoint.com/sites/1m55u0-25/Shared Documents/00 COP28/04 Working Folders/05 Justice/Project prioritization/"/>
    </mc:Choice>
  </mc:AlternateContent>
  <xr:revisionPtr revIDLastSave="0" documentId="8_{0EC39540-8EB8-4C04-814B-E48067F3EEB8}" xr6:coauthVersionLast="47" xr6:coauthVersionMax="47" xr10:uidLastSave="{00000000-0000-0000-0000-000000000000}"/>
  <bookViews>
    <workbookView xWindow="-110" yWindow="-110" windowWidth="19420" windowHeight="11620" tabRatio="819" firstSheet="1" activeTab="16" xr2:uid="{7098A3C3-0F46-4E76-A95F-3901780D2E23}"/>
  </bookViews>
  <sheets>
    <sheet name="Consolidated list" sheetId="7" state="hidden" r:id="rId1"/>
    <sheet name="List of terms" sheetId="68" r:id="rId2"/>
    <sheet name="Summary" sheetId="11" r:id="rId3"/>
    <sheet name="&gt;&gt; Data tabs" sheetId="39" r:id="rId4"/>
    <sheet name="Processed Data1" sheetId="10" state="hidden" r:id="rId5"/>
    <sheet name="Manually processed Data  delete" sheetId="14" state="hidden" r:id="rId6"/>
    <sheet name="Master Cleaned Data (2)" sheetId="43" state="hidden" r:id="rId7"/>
    <sheet name="Master Cleaned Data- Projec (2)" sheetId="47" state="hidden" r:id="rId8"/>
    <sheet name="Project" sheetId="1" r:id="rId9"/>
    <sheet name="Sheet3" sheetId="72" state="hidden" r:id="rId10"/>
    <sheet name="Sheet1" sheetId="70" state="hidden" r:id="rId11"/>
    <sheet name="compendium_eclac" sheetId="24" state="hidden" r:id="rId12"/>
    <sheet name="Follow up (2)" sheetId="29" state="hidden" r:id="rId13"/>
    <sheet name="Bangkok" sheetId="46" state="hidden" r:id="rId14"/>
    <sheet name="Project (2)" sheetId="56" state="hidden" r:id="rId15"/>
    <sheet name="Project (3)" sheetId="67" state="hidden" r:id="rId16"/>
    <sheet name="Enterprise" sheetId="44" r:id="rId17"/>
    <sheet name="CTM deck" sheetId="54" state="hidden" r:id="rId18"/>
    <sheet name="AGREEGATE" sheetId="53" state="hidden" r:id="rId19"/>
    <sheet name="Fund" sheetId="42" r:id="rId20"/>
    <sheet name="Summary Stat" sheetId="57" state="hidden" r:id="rId21"/>
    <sheet name="Pivot 1" sheetId="40" state="hidden" r:id="rId22"/>
    <sheet name="Sheet4" sheetId="19" state="hidden" r:id="rId23"/>
    <sheet name="Consolidated list (2)" sheetId="13" state="hidden" r:id="rId24"/>
  </sheets>
  <externalReferences>
    <externalReference r:id="rId25"/>
    <externalReference r:id="rId26"/>
    <externalReference r:id="rId27"/>
  </externalReferences>
  <definedNames>
    <definedName name="_xlnm._FilterDatabase" localSheetId="13" hidden="1">Bangkok!$A$1:$DM$22</definedName>
    <definedName name="_xlnm._FilterDatabase" localSheetId="0" hidden="1">'Consolidated list'!$D$5:$T$129</definedName>
    <definedName name="_xlnm._FilterDatabase" localSheetId="23" hidden="1">'Consolidated list (2)'!$D$3:$V$127</definedName>
    <definedName name="_xlnm._FilterDatabase" localSheetId="5" hidden="1">'Manually processed Data  delete'!$A$4:$BZ$173</definedName>
    <definedName name="_xlnm._FilterDatabase" localSheetId="6" hidden="1">'Master Cleaned Data (2)'!$A$4:$CI$294</definedName>
    <definedName name="_xlnm._FilterDatabase" localSheetId="7" hidden="1">'Master Cleaned Data- Projec (2)'!$A$4:$CI$315</definedName>
    <definedName name="_xlnm._FilterDatabase" localSheetId="8" hidden="1">Project!$A$4:$CG$303</definedName>
    <definedName name="_xlnm._FilterDatabase" localSheetId="10" hidden="1">Sheet1!$D$1:$G$27</definedName>
    <definedName name="_xlnm._FilterDatabase" localSheetId="9" hidden="1">Sheet3!$D$1:$H$57</definedName>
    <definedName name="_xlnm._FilterDatabase" localSheetId="2" hidden="1">Summary!$B$8:$D$8</definedName>
    <definedName name="africa_name">#REF!</definedName>
    <definedName name="africa_range">#REF!</definedName>
    <definedName name="africa_title">#REF!</definedName>
    <definedName name="bangkok_name" localSheetId="1">[1]Bangkok!$B$2:$B$22</definedName>
    <definedName name="bangkok_name">Bangkok!$B$2:$B$22</definedName>
    <definedName name="bangkok_range" localSheetId="1">[1]Bangkok!$C$2:$BZ$22</definedName>
    <definedName name="bangkok_range">Bangkok!$C$2:$BZ$22</definedName>
    <definedName name="bangkok_titles" localSheetId="1">[1]Bangkok!$C$1:$BZ$1</definedName>
    <definedName name="bangkok_titles">Bangkok!$C$1:$BZ$1</definedName>
    <definedName name="category" localSheetId="16">'[2]Manually processed Data'!$B$4:$BZ$4</definedName>
    <definedName name="category" localSheetId="19">'[2]Manually processed Data'!$B$4:$BZ$4</definedName>
    <definedName name="category" localSheetId="14">'[3]Manually processed Data'!$B$4:$BZ$4</definedName>
    <definedName name="category" localSheetId="15">'[2]Manually processed Data'!$B$4:$BZ$4</definedName>
    <definedName name="category">'Manually processed Data  delete'!$B$4:$BZ$4</definedName>
    <definedName name="detailed" localSheetId="16">'[2]Manually processed Data'!$B$5:$BZ$173</definedName>
    <definedName name="detailed" localSheetId="19">'[2]Manually processed Data'!$B$5:$BZ$173</definedName>
    <definedName name="detailed" localSheetId="14">'[3]Manually processed Data'!$B$5:$BZ$173</definedName>
    <definedName name="detailed" localSheetId="15">'[2]Manually processed Data'!$B$5:$BZ$173</definedName>
    <definedName name="detailed">'Manually processed Data  delete'!$B$5:$BZ$173</definedName>
    <definedName name="project_name" localSheetId="16">'[2]Manually processed Data'!$B$5:$B$173</definedName>
    <definedName name="project_name" localSheetId="19">'[2]Manually processed Data'!$B$5:$B$173</definedName>
    <definedName name="project_name" localSheetId="14">'[3]Manually processed Data'!$B$5:$B$173</definedName>
    <definedName name="project_name" localSheetId="15">'[2]Manually processed Data'!$B$5:$B$173</definedName>
    <definedName name="project_name">'Manually processed Data  delete'!$B$5:$B$173</definedName>
    <definedName name="Project_overview">'Manually processed Data  delete'!$C$5:$C$400</definedName>
    <definedName name="section">'Manually processed Data  delete'!$A$4:$BZ$4</definedName>
  </definedNames>
  <calcPr calcId="191029"/>
  <pivotCaches>
    <pivotCache cacheId="24" r:id="rId28"/>
    <pivotCache cacheId="25" r:id="rId2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2" i="44" l="1"/>
  <c r="U384" i="1"/>
  <c r="Y31" i="44" a="1"/>
  <c r="Y31" i="44" s="1"/>
  <c r="W7" i="42" a="1"/>
  <c r="W7" i="42" s="1"/>
  <c r="W11" i="42" a="1"/>
  <c r="W11" i="42" s="1"/>
  <c r="W13" i="42" a="1"/>
  <c r="W13" i="42" s="1"/>
  <c r="W14" i="42" a="1"/>
  <c r="W14" i="42" s="1"/>
  <c r="W15" i="42" a="1"/>
  <c r="W15" i="42" s="1"/>
  <c r="W16" i="42" a="1"/>
  <c r="W16" i="42" s="1"/>
  <c r="W17" i="42" a="1"/>
  <c r="W17" i="42" s="1"/>
  <c r="W18" i="42" a="1"/>
  <c r="W18" i="42" s="1"/>
  <c r="W19" i="42" a="1"/>
  <c r="W19" i="42" s="1"/>
  <c r="W20" i="42" a="1"/>
  <c r="W20" i="42" s="1"/>
  <c r="W21" i="42" a="1"/>
  <c r="W21" i="42" s="1"/>
  <c r="W22" i="42" a="1"/>
  <c r="W22" i="42" s="1"/>
  <c r="W23" i="42" a="1"/>
  <c r="W23" i="42" s="1"/>
  <c r="W24" i="42" a="1"/>
  <c r="W24" i="42" s="1"/>
  <c r="W26" i="42" a="1"/>
  <c r="W26" i="42" s="1"/>
  <c r="W27" i="42" a="1"/>
  <c r="W27" i="42" s="1"/>
  <c r="W28" i="42" a="1"/>
  <c r="W28" i="42" s="1"/>
  <c r="W30" i="42" a="1"/>
  <c r="W30" i="42" s="1"/>
  <c r="W32" i="42" a="1"/>
  <c r="W32" i="42" s="1"/>
  <c r="W33" i="42" a="1"/>
  <c r="W33" i="42" s="1"/>
  <c r="W34" i="42" a="1"/>
  <c r="W34" i="42" s="1"/>
  <c r="W35" i="42" a="1"/>
  <c r="W35" i="42" s="1"/>
  <c r="W37" i="42" a="1"/>
  <c r="W37" i="42" s="1"/>
  <c r="W38" i="42" a="1"/>
  <c r="W38" i="42" s="1"/>
  <c r="W40" i="42" a="1"/>
  <c r="W40" i="42" s="1"/>
  <c r="W41" i="42" a="1"/>
  <c r="W41" i="42" s="1"/>
  <c r="W42" i="42" a="1"/>
  <c r="W42" i="42" s="1"/>
  <c r="W43" i="42" a="1"/>
  <c r="W43" i="42" s="1"/>
  <c r="W44" i="42" a="1"/>
  <c r="W44" i="42" s="1"/>
  <c r="W45" i="42" a="1"/>
  <c r="W45" i="42" s="1"/>
  <c r="W47" i="42" a="1"/>
  <c r="W47" i="42" s="1"/>
  <c r="W48" i="42" a="1"/>
  <c r="W48" i="42" s="1"/>
  <c r="W50" i="42" a="1"/>
  <c r="W50" i="42" s="1"/>
  <c r="W51" i="42" a="1"/>
  <c r="W51" i="42" s="1"/>
  <c r="W53" i="42" a="1"/>
  <c r="W53" i="42" s="1"/>
  <c r="W54" i="42" a="1"/>
  <c r="W54" i="42" s="1"/>
  <c r="W56" i="42" a="1"/>
  <c r="W56" i="42" s="1"/>
  <c r="W57" i="42" a="1"/>
  <c r="W57" i="42" s="1"/>
  <c r="W58" i="42" a="1"/>
  <c r="W58" i="42" s="1"/>
  <c r="W59" i="42" a="1"/>
  <c r="W59" i="42" s="1"/>
  <c r="W61" i="42" a="1"/>
  <c r="W61" i="42" s="1"/>
  <c r="W62" i="42" a="1"/>
  <c r="W62" i="42" s="1"/>
  <c r="W64" i="42" a="1"/>
  <c r="W64" i="42" s="1"/>
  <c r="W65" i="42" a="1"/>
  <c r="W65" i="42" s="1"/>
  <c r="W66" i="42" a="1"/>
  <c r="W66" i="42" s="1"/>
  <c r="W67" i="42" a="1"/>
  <c r="W67" i="42" s="1"/>
  <c r="W68" i="42" a="1"/>
  <c r="W68" i="42" s="1"/>
  <c r="W69" i="42" a="1"/>
  <c r="W69" i="42" s="1"/>
  <c r="Y7" i="44" a="1"/>
  <c r="Y7" i="44" s="1"/>
  <c r="Y8" i="44" a="1"/>
  <c r="Y8" i="44" s="1"/>
  <c r="Y10" i="44" a="1"/>
  <c r="Y10" i="44" s="1"/>
  <c r="Y12" i="44" a="1"/>
  <c r="Y12" i="44" s="1"/>
  <c r="Y13" i="44" a="1"/>
  <c r="Y13" i="44" s="1"/>
  <c r="Y14" i="44" a="1"/>
  <c r="Y14" i="44" s="1"/>
  <c r="Y15" i="44" a="1"/>
  <c r="Y15" i="44" s="1"/>
  <c r="Y17" i="44" a="1"/>
  <c r="Y17" i="44" s="1"/>
  <c r="Y18" i="44" a="1"/>
  <c r="Y18" i="44" s="1"/>
  <c r="Y22" i="44" a="1"/>
  <c r="Y22" i="44" s="1"/>
  <c r="Y23" i="44" a="1"/>
  <c r="Y23" i="44" s="1"/>
  <c r="Y24" i="44" a="1"/>
  <c r="Y24" i="44" s="1"/>
  <c r="Y25" i="44" a="1"/>
  <c r="Y25" i="44" s="1"/>
  <c r="Y28" i="44" a="1"/>
  <c r="Y28" i="44" s="1"/>
  <c r="Y30" i="44" a="1"/>
  <c r="Y30" i="44" s="1"/>
  <c r="T307" i="1" a="1"/>
  <c r="T307" i="1" s="1"/>
  <c r="T308" i="1" a="1"/>
  <c r="T308" i="1" s="1"/>
  <c r="T310" i="1" a="1"/>
  <c r="T310" i="1" s="1"/>
  <c r="T312" i="1" a="1"/>
  <c r="T312" i="1" s="1"/>
  <c r="T313" i="1" a="1"/>
  <c r="T313" i="1" s="1"/>
  <c r="T315" i="1" a="1"/>
  <c r="T315" i="1" s="1"/>
  <c r="T316" i="1" a="1"/>
  <c r="T316" i="1" s="1"/>
  <c r="T318" i="1" a="1"/>
  <c r="T318" i="1" s="1"/>
  <c r="T319" i="1" a="1"/>
  <c r="T319" i="1" s="1"/>
  <c r="T321" i="1" a="1"/>
  <c r="T321" i="1" s="1"/>
  <c r="T322" i="1" a="1"/>
  <c r="T322" i="1" s="1"/>
  <c r="T323" i="1" a="1"/>
  <c r="T323" i="1" s="1"/>
  <c r="T324" i="1" a="1"/>
  <c r="T324" i="1" s="1"/>
  <c r="T325" i="1" a="1"/>
  <c r="T325" i="1" s="1"/>
  <c r="T326" i="1" a="1"/>
  <c r="T326" i="1" s="1"/>
  <c r="T327" i="1" a="1"/>
  <c r="T327" i="1" s="1"/>
  <c r="T328" i="1" a="1"/>
  <c r="T328" i="1" s="1"/>
  <c r="T329" i="1" a="1"/>
  <c r="T329" i="1" s="1"/>
  <c r="T330" i="1" a="1"/>
  <c r="T330" i="1" s="1"/>
  <c r="T331" i="1" a="1"/>
  <c r="T331" i="1" s="1"/>
  <c r="T332" i="1" a="1"/>
  <c r="T332" i="1" s="1"/>
  <c r="T333" i="1" a="1"/>
  <c r="T333" i="1" s="1"/>
  <c r="T334" i="1" a="1"/>
  <c r="T334" i="1" s="1"/>
  <c r="T335" i="1" a="1"/>
  <c r="T335" i="1" s="1"/>
  <c r="T336" i="1" a="1"/>
  <c r="T336" i="1" s="1"/>
  <c r="T338" i="1" a="1"/>
  <c r="T338" i="1" s="1"/>
  <c r="T339" i="1" a="1"/>
  <c r="T339" i="1" s="1"/>
  <c r="T340" i="1" a="1"/>
  <c r="T340" i="1" s="1"/>
  <c r="T341" i="1" a="1"/>
  <c r="T341" i="1" s="1"/>
  <c r="T342" i="1" a="1"/>
  <c r="T342" i="1" s="1"/>
  <c r="T343" i="1" a="1"/>
  <c r="T343" i="1" s="1"/>
  <c r="T344" i="1" a="1"/>
  <c r="T344" i="1" s="1"/>
  <c r="T345" i="1" a="1"/>
  <c r="T345" i="1" s="1"/>
  <c r="T346" i="1" a="1"/>
  <c r="T346" i="1" s="1"/>
  <c r="T347" i="1" a="1"/>
  <c r="T347" i="1" s="1"/>
  <c r="T348" i="1" a="1"/>
  <c r="T348" i="1" s="1"/>
  <c r="T349" i="1" a="1"/>
  <c r="T349" i="1" s="1"/>
  <c r="T350" i="1" a="1"/>
  <c r="T350" i="1" s="1"/>
  <c r="T351" i="1" a="1"/>
  <c r="T351" i="1" s="1"/>
  <c r="T352" i="1" a="1"/>
  <c r="T352" i="1" s="1"/>
  <c r="T353" i="1" a="1"/>
  <c r="T353" i="1" s="1"/>
  <c r="T354" i="1" a="1"/>
  <c r="T354" i="1" s="1"/>
  <c r="T355" i="1" a="1"/>
  <c r="T355" i="1" s="1"/>
  <c r="T356" i="1" a="1"/>
  <c r="T356" i="1" s="1"/>
  <c r="T357" i="1" a="1"/>
  <c r="T357" i="1" s="1"/>
  <c r="T358" i="1" a="1"/>
  <c r="T358" i="1" s="1"/>
  <c r="T359" i="1" a="1"/>
  <c r="T359" i="1" s="1"/>
  <c r="T360" i="1" a="1"/>
  <c r="T360" i="1" s="1"/>
  <c r="T361" i="1" a="1"/>
  <c r="T361" i="1" s="1"/>
  <c r="T362" i="1" a="1"/>
  <c r="T362" i="1" s="1"/>
  <c r="T364" i="1" a="1"/>
  <c r="T364" i="1" s="1"/>
  <c r="T365" i="1" a="1"/>
  <c r="T365" i="1" s="1"/>
  <c r="T368" i="1" a="1"/>
  <c r="T368" i="1" s="1"/>
  <c r="T369" i="1" a="1"/>
  <c r="T369" i="1" s="1"/>
  <c r="T370" i="1" a="1"/>
  <c r="T370" i="1" s="1"/>
  <c r="T371" i="1" a="1"/>
  <c r="T371" i="1" s="1"/>
  <c r="T372" i="1" a="1"/>
  <c r="T372" i="1" s="1"/>
  <c r="T373" i="1" a="1"/>
  <c r="T373" i="1" s="1"/>
  <c r="T374" i="1" a="1"/>
  <c r="T374" i="1" s="1"/>
  <c r="T375" i="1" a="1"/>
  <c r="T375" i="1" s="1"/>
  <c r="T376" i="1" a="1"/>
  <c r="T376" i="1" s="1"/>
  <c r="T377" i="1" a="1"/>
  <c r="T377" i="1" s="1"/>
  <c r="T378" i="1" a="1"/>
  <c r="T378" i="1" s="1"/>
  <c r="T380" i="1" a="1"/>
  <c r="T380" i="1" s="1"/>
  <c r="T381" i="1" a="1"/>
  <c r="T381" i="1" s="1"/>
  <c r="T382" i="1" a="1"/>
  <c r="T382" i="1" s="1"/>
  <c r="T383" i="1" a="1"/>
  <c r="T383" i="1" s="1"/>
  <c r="T306" i="1" a="1"/>
  <c r="T306" i="1" s="1"/>
  <c r="T305" i="1" a="1"/>
  <c r="T305" i="1" s="1"/>
  <c r="T304" i="1" a="1"/>
  <c r="T304" i="1" s="1"/>
  <c r="T302" i="1" a="1"/>
  <c r="T302" i="1" s="1"/>
  <c r="T301" i="1" a="1"/>
  <c r="T301" i="1" s="1"/>
  <c r="T300" i="1" a="1"/>
  <c r="T300" i="1" s="1"/>
  <c r="T299" i="1" a="1"/>
  <c r="T299" i="1" s="1"/>
  <c r="T298" i="1" a="1"/>
  <c r="T298" i="1" s="1"/>
  <c r="T297" i="1" a="1"/>
  <c r="T297" i="1" s="1"/>
  <c r="T295" i="1" a="1"/>
  <c r="T295" i="1" s="1"/>
  <c r="T293" i="1" a="1"/>
  <c r="T293" i="1" s="1"/>
  <c r="T51" i="1" a="1"/>
  <c r="T51" i="1" s="1"/>
  <c r="T66" i="1" a="1"/>
  <c r="T66" i="1" s="1"/>
  <c r="T8" i="1" a="1"/>
  <c r="T8" i="1" s="1"/>
  <c r="T9" i="1" a="1"/>
  <c r="T9" i="1" s="1"/>
  <c r="T10" i="1" a="1"/>
  <c r="T10" i="1" s="1"/>
  <c r="T11" i="1" a="1"/>
  <c r="T11" i="1" s="1"/>
  <c r="T12" i="1" a="1"/>
  <c r="T12" i="1" s="1"/>
  <c r="T13" i="1" a="1"/>
  <c r="T13" i="1" s="1"/>
  <c r="T14" i="1" a="1"/>
  <c r="T14" i="1" s="1"/>
  <c r="T16" i="1" a="1"/>
  <c r="T16" i="1" s="1"/>
  <c r="T17" i="1" a="1"/>
  <c r="T17" i="1" s="1"/>
  <c r="T18" i="1" a="1"/>
  <c r="T18" i="1" s="1"/>
  <c r="T19" i="1" a="1"/>
  <c r="T19" i="1" s="1"/>
  <c r="T21" i="1" a="1"/>
  <c r="T21" i="1" s="1"/>
  <c r="T22" i="1" a="1"/>
  <c r="T22" i="1" s="1"/>
  <c r="T23" i="1" a="1"/>
  <c r="T23" i="1" s="1"/>
  <c r="T24" i="1" a="1"/>
  <c r="T24" i="1" s="1"/>
  <c r="T25" i="1" a="1"/>
  <c r="T25" i="1" s="1"/>
  <c r="T26" i="1" a="1"/>
  <c r="T26" i="1" s="1"/>
  <c r="T27" i="1" a="1"/>
  <c r="T27" i="1" s="1"/>
  <c r="T144" i="1" a="1"/>
  <c r="T144" i="1" s="1"/>
  <c r="T29" i="1" a="1"/>
  <c r="T29" i="1" s="1"/>
  <c r="T30" i="1" a="1"/>
  <c r="T30" i="1" s="1"/>
  <c r="T218" i="1" a="1"/>
  <c r="T218" i="1" s="1"/>
  <c r="T32" i="1" a="1"/>
  <c r="T32" i="1" s="1"/>
  <c r="T33" i="1" a="1"/>
  <c r="T33" i="1" s="1"/>
  <c r="T34" i="1" a="1"/>
  <c r="T34" i="1" s="1"/>
  <c r="T35" i="1" a="1"/>
  <c r="T35" i="1" s="1"/>
  <c r="T36" i="1" a="1"/>
  <c r="T36" i="1" s="1"/>
  <c r="T37" i="1" a="1"/>
  <c r="T37" i="1" s="1"/>
  <c r="T38" i="1" a="1"/>
  <c r="T38" i="1" s="1"/>
  <c r="T40" i="1" a="1"/>
  <c r="T40" i="1" s="1"/>
  <c r="T42" i="1" a="1"/>
  <c r="T42" i="1" s="1"/>
  <c r="T43" i="1" a="1"/>
  <c r="T43" i="1" s="1"/>
  <c r="T44" i="1" a="1"/>
  <c r="T44" i="1" s="1"/>
  <c r="T45" i="1" a="1"/>
  <c r="T45" i="1" s="1"/>
  <c r="T46" i="1" a="1"/>
  <c r="T46" i="1" s="1"/>
  <c r="T47" i="1" a="1"/>
  <c r="T47" i="1" s="1"/>
  <c r="T48" i="1" a="1"/>
  <c r="T48" i="1" s="1"/>
  <c r="T49" i="1" a="1"/>
  <c r="T49" i="1" s="1"/>
  <c r="T50" i="1" a="1"/>
  <c r="T50" i="1" s="1"/>
  <c r="T7" i="1" a="1"/>
  <c r="T7" i="1" s="1"/>
  <c r="T52" i="1" a="1"/>
  <c r="T52" i="1" s="1"/>
  <c r="T53" i="1" a="1"/>
  <c r="T53" i="1" s="1"/>
  <c r="T54" i="1" a="1"/>
  <c r="T54" i="1" s="1"/>
  <c r="T55" i="1" a="1"/>
  <c r="T55" i="1" s="1"/>
  <c r="T56" i="1" a="1"/>
  <c r="T56" i="1" s="1"/>
  <c r="T57" i="1" a="1"/>
  <c r="T57" i="1" s="1"/>
  <c r="T58" i="1" a="1"/>
  <c r="T58" i="1" s="1"/>
  <c r="T59" i="1" a="1"/>
  <c r="T59" i="1" s="1"/>
  <c r="T60" i="1" a="1"/>
  <c r="T60" i="1" s="1"/>
  <c r="T61" i="1" a="1"/>
  <c r="T61" i="1" s="1"/>
  <c r="T62" i="1" a="1"/>
  <c r="T62" i="1" s="1"/>
  <c r="T63" i="1" a="1"/>
  <c r="T63" i="1" s="1"/>
  <c r="T6" i="1" a="1"/>
  <c r="T6" i="1" s="1"/>
  <c r="T67" i="1" a="1"/>
  <c r="T67" i="1" s="1"/>
  <c r="T68" i="1" a="1"/>
  <c r="T68" i="1" s="1"/>
  <c r="T69" i="1" a="1"/>
  <c r="T69" i="1" s="1"/>
  <c r="T70" i="1" a="1"/>
  <c r="T70" i="1" s="1"/>
  <c r="T71" i="1" a="1"/>
  <c r="T71" i="1" s="1"/>
  <c r="T72" i="1" a="1"/>
  <c r="T72" i="1" s="1"/>
  <c r="T73" i="1" a="1"/>
  <c r="T73" i="1" s="1"/>
  <c r="T74" i="1" a="1"/>
  <c r="T74" i="1" s="1"/>
  <c r="T75" i="1" a="1"/>
  <c r="T75" i="1" s="1"/>
  <c r="T76" i="1" a="1"/>
  <c r="T76" i="1" s="1"/>
  <c r="T77" i="1" a="1"/>
  <c r="T77" i="1" s="1"/>
  <c r="T78" i="1" a="1"/>
  <c r="T78" i="1" s="1"/>
  <c r="T79" i="1" a="1"/>
  <c r="T79" i="1" s="1"/>
  <c r="T80" i="1" a="1"/>
  <c r="T80" i="1" s="1"/>
  <c r="T81" i="1" a="1"/>
  <c r="T81" i="1" s="1"/>
  <c r="T83" i="1" a="1"/>
  <c r="T83" i="1" s="1"/>
  <c r="T84" i="1" a="1"/>
  <c r="T84" i="1" s="1"/>
  <c r="T85" i="1" a="1"/>
  <c r="T85" i="1" s="1"/>
  <c r="T86" i="1" a="1"/>
  <c r="T86" i="1" s="1"/>
  <c r="T87" i="1" a="1"/>
  <c r="T87" i="1" s="1"/>
  <c r="T88" i="1" a="1"/>
  <c r="T88" i="1" s="1"/>
  <c r="T89" i="1" a="1"/>
  <c r="T89" i="1" s="1"/>
  <c r="T91" i="1" a="1"/>
  <c r="T91" i="1" s="1"/>
  <c r="T92" i="1" a="1"/>
  <c r="T92" i="1" s="1"/>
  <c r="T93" i="1" a="1"/>
  <c r="T93" i="1" s="1"/>
  <c r="T94" i="1" a="1"/>
  <c r="T94" i="1" s="1"/>
  <c r="T96" i="1" a="1"/>
  <c r="T96" i="1" s="1"/>
  <c r="T97" i="1" a="1"/>
  <c r="T97" i="1" s="1"/>
  <c r="T98" i="1" a="1"/>
  <c r="T98" i="1" s="1"/>
  <c r="T99" i="1" a="1"/>
  <c r="T99" i="1" s="1"/>
  <c r="T100" i="1" a="1"/>
  <c r="T100" i="1" s="1"/>
  <c r="T101" i="1" a="1"/>
  <c r="T101" i="1" s="1"/>
  <c r="T102" i="1" a="1"/>
  <c r="T102" i="1" s="1"/>
  <c r="T103" i="1" a="1"/>
  <c r="T103" i="1" s="1"/>
  <c r="T105" i="1" a="1"/>
  <c r="T105" i="1" s="1"/>
  <c r="T106" i="1" a="1"/>
  <c r="T106" i="1" s="1"/>
  <c r="T107" i="1" a="1"/>
  <c r="T107" i="1" s="1"/>
  <c r="T109" i="1" a="1"/>
  <c r="T109" i="1" s="1"/>
  <c r="T110" i="1" a="1"/>
  <c r="T110" i="1" s="1"/>
  <c r="T111" i="1" a="1"/>
  <c r="T111" i="1" s="1"/>
  <c r="T112" i="1" a="1"/>
  <c r="T112" i="1" s="1"/>
  <c r="T113" i="1" a="1"/>
  <c r="T113" i="1" s="1"/>
  <c r="T114" i="1" a="1"/>
  <c r="T114" i="1" s="1"/>
  <c r="T115" i="1" a="1"/>
  <c r="T115" i="1" s="1"/>
  <c r="T116" i="1" a="1"/>
  <c r="T116" i="1" s="1"/>
  <c r="T119" i="1" a="1"/>
  <c r="T119" i="1" s="1"/>
  <c r="T120" i="1" a="1"/>
  <c r="T120" i="1" s="1"/>
  <c r="T121" i="1" a="1"/>
  <c r="T121" i="1" s="1"/>
  <c r="T122" i="1" a="1"/>
  <c r="T122" i="1" s="1"/>
  <c r="T123" i="1" a="1"/>
  <c r="T123" i="1" s="1"/>
  <c r="T124" i="1" a="1"/>
  <c r="T124" i="1" s="1"/>
  <c r="T125" i="1" a="1"/>
  <c r="T125" i="1" s="1"/>
  <c r="T126" i="1" a="1"/>
  <c r="T126" i="1" s="1"/>
  <c r="T127" i="1" a="1"/>
  <c r="T127" i="1" s="1"/>
  <c r="T128" i="1" a="1"/>
  <c r="T128" i="1" s="1"/>
  <c r="T129" i="1" a="1"/>
  <c r="T129" i="1" s="1"/>
  <c r="T130" i="1" a="1"/>
  <c r="T130" i="1" s="1"/>
  <c r="T131" i="1" a="1"/>
  <c r="T131" i="1" s="1"/>
  <c r="T132" i="1" a="1"/>
  <c r="T132" i="1" s="1"/>
  <c r="T133" i="1" a="1"/>
  <c r="T133" i="1" s="1"/>
  <c r="T134" i="1" a="1"/>
  <c r="T134" i="1" s="1"/>
  <c r="T135" i="1" a="1"/>
  <c r="T135" i="1" s="1"/>
  <c r="T136" i="1" a="1"/>
  <c r="T136" i="1" s="1"/>
  <c r="T138" i="1" a="1"/>
  <c r="T138" i="1" s="1"/>
  <c r="T139" i="1" a="1"/>
  <c r="T139" i="1" s="1"/>
  <c r="T140" i="1" a="1"/>
  <c r="T140" i="1" s="1"/>
  <c r="T141" i="1" a="1"/>
  <c r="T141" i="1" s="1"/>
  <c r="T142" i="1" a="1"/>
  <c r="T142" i="1" s="1"/>
  <c r="T143" i="1" a="1"/>
  <c r="T143" i="1" s="1"/>
  <c r="T247" i="1" a="1"/>
  <c r="T247" i="1" s="1"/>
  <c r="T145" i="1" a="1"/>
  <c r="T145" i="1" s="1"/>
  <c r="T146" i="1" a="1"/>
  <c r="T146" i="1" s="1"/>
  <c r="T147" i="1" a="1"/>
  <c r="T147" i="1" s="1"/>
  <c r="T148" i="1" a="1"/>
  <c r="T148" i="1" s="1"/>
  <c r="T149" i="1" a="1"/>
  <c r="T149" i="1" s="1"/>
  <c r="T150" i="1" a="1"/>
  <c r="T150" i="1" s="1"/>
  <c r="T154" i="1" a="1"/>
  <c r="T154" i="1" s="1"/>
  <c r="T155" i="1" a="1"/>
  <c r="T155" i="1" s="1"/>
  <c r="T156" i="1" a="1"/>
  <c r="T156" i="1" s="1"/>
  <c r="T157" i="1" a="1"/>
  <c r="T157" i="1" s="1"/>
  <c r="T158" i="1" a="1"/>
  <c r="T158" i="1" s="1"/>
  <c r="T159" i="1" a="1"/>
  <c r="T159" i="1" s="1"/>
  <c r="T160" i="1" a="1"/>
  <c r="T160" i="1" s="1"/>
  <c r="T161" i="1" a="1"/>
  <c r="T161" i="1" s="1"/>
  <c r="T162" i="1" a="1"/>
  <c r="T162" i="1" s="1"/>
  <c r="T163" i="1" a="1"/>
  <c r="T163" i="1" s="1"/>
  <c r="T164" i="1" a="1"/>
  <c r="T164" i="1" s="1"/>
  <c r="T165" i="1" a="1"/>
  <c r="T165" i="1" s="1"/>
  <c r="T166" i="1" a="1"/>
  <c r="T166" i="1" s="1"/>
  <c r="T167" i="1" a="1"/>
  <c r="T167" i="1" s="1"/>
  <c r="T168" i="1" a="1"/>
  <c r="T168" i="1" s="1"/>
  <c r="T169" i="1" a="1"/>
  <c r="T169" i="1" s="1"/>
  <c r="T170" i="1" a="1"/>
  <c r="T170" i="1" s="1"/>
  <c r="T171" i="1" a="1"/>
  <c r="T171" i="1" s="1"/>
  <c r="T172" i="1" a="1"/>
  <c r="T172" i="1" s="1"/>
  <c r="T173" i="1" a="1"/>
  <c r="T173" i="1" s="1"/>
  <c r="T174" i="1" a="1"/>
  <c r="T174" i="1" s="1"/>
  <c r="T175" i="1" a="1"/>
  <c r="T175" i="1" s="1"/>
  <c r="T176" i="1" a="1"/>
  <c r="T176" i="1" s="1"/>
  <c r="T177" i="1" a="1"/>
  <c r="T177" i="1" s="1"/>
  <c r="T178" i="1" a="1"/>
  <c r="T178" i="1" s="1"/>
  <c r="T179" i="1" a="1"/>
  <c r="T179" i="1" s="1"/>
  <c r="T180" i="1" a="1"/>
  <c r="T180" i="1" s="1"/>
  <c r="T181" i="1" a="1"/>
  <c r="T181" i="1" s="1"/>
  <c r="T182" i="1" a="1"/>
  <c r="T182" i="1" s="1"/>
  <c r="T183" i="1" a="1"/>
  <c r="T183" i="1" s="1"/>
  <c r="T184" i="1" a="1"/>
  <c r="T184" i="1" s="1"/>
  <c r="T185" i="1" a="1"/>
  <c r="T185" i="1" s="1"/>
  <c r="T186" i="1" a="1"/>
  <c r="T186" i="1" s="1"/>
  <c r="T187" i="1" a="1"/>
  <c r="T187" i="1" s="1"/>
  <c r="T188" i="1" a="1"/>
  <c r="T188" i="1" s="1"/>
  <c r="T189" i="1" a="1"/>
  <c r="T189" i="1" s="1"/>
  <c r="T190" i="1" a="1"/>
  <c r="T190" i="1" s="1"/>
  <c r="T191" i="1" a="1"/>
  <c r="T191" i="1" s="1"/>
  <c r="T192" i="1" a="1"/>
  <c r="T192" i="1" s="1"/>
  <c r="T193" i="1" a="1"/>
  <c r="T193" i="1" s="1"/>
  <c r="T194" i="1" a="1"/>
  <c r="T194" i="1" s="1"/>
  <c r="T195" i="1" a="1"/>
  <c r="T195" i="1" s="1"/>
  <c r="T196" i="1" a="1"/>
  <c r="T196" i="1" s="1"/>
  <c r="T197" i="1" a="1"/>
  <c r="T197" i="1" s="1"/>
  <c r="T198" i="1" a="1"/>
  <c r="T198" i="1" s="1"/>
  <c r="T199" i="1" a="1"/>
  <c r="T199" i="1" s="1"/>
  <c r="T200" i="1" a="1"/>
  <c r="T200" i="1" s="1"/>
  <c r="T201" i="1" a="1"/>
  <c r="T201" i="1" s="1"/>
  <c r="T202" i="1" a="1"/>
  <c r="T202" i="1" s="1"/>
  <c r="T203" i="1" a="1"/>
  <c r="T203" i="1" s="1"/>
  <c r="T205" i="1" a="1"/>
  <c r="T205" i="1" s="1"/>
  <c r="T206" i="1" a="1"/>
  <c r="T206" i="1" s="1"/>
  <c r="T207" i="1" a="1"/>
  <c r="T207" i="1" s="1"/>
  <c r="T208" i="1" a="1"/>
  <c r="T208" i="1" s="1"/>
  <c r="T209" i="1" a="1"/>
  <c r="T209" i="1" s="1"/>
  <c r="T210" i="1" a="1"/>
  <c r="T210" i="1" s="1"/>
  <c r="T211" i="1" a="1"/>
  <c r="T211" i="1" s="1"/>
  <c r="T212" i="1" a="1"/>
  <c r="T212" i="1" s="1"/>
  <c r="T213" i="1" a="1"/>
  <c r="T213" i="1" s="1"/>
  <c r="T214" i="1" a="1"/>
  <c r="T214" i="1" s="1"/>
  <c r="T215" i="1" a="1"/>
  <c r="T215" i="1" s="1"/>
  <c r="T216" i="1" a="1"/>
  <c r="T216" i="1" s="1"/>
  <c r="T217" i="1" a="1"/>
  <c r="T217" i="1" s="1"/>
  <c r="T28" i="1" a="1"/>
  <c r="T28" i="1" s="1"/>
  <c r="T220" i="1" a="1"/>
  <c r="T220" i="1" s="1"/>
  <c r="T221" i="1" a="1"/>
  <c r="T221" i="1" s="1"/>
  <c r="T222" i="1" a="1"/>
  <c r="T222" i="1" s="1"/>
  <c r="T223" i="1" a="1"/>
  <c r="T223" i="1" s="1"/>
  <c r="T224" i="1" a="1"/>
  <c r="T224" i="1" s="1"/>
  <c r="T226" i="1" a="1"/>
  <c r="T226" i="1" s="1"/>
  <c r="T227" i="1" a="1"/>
  <c r="T227" i="1" s="1"/>
  <c r="T228" i="1" a="1"/>
  <c r="T228" i="1" s="1"/>
  <c r="T229" i="1" a="1"/>
  <c r="T229" i="1" s="1"/>
  <c r="T230" i="1" a="1"/>
  <c r="T230" i="1" s="1"/>
  <c r="T231" i="1" a="1"/>
  <c r="T231" i="1" s="1"/>
  <c r="T232" i="1" a="1"/>
  <c r="T232" i="1" s="1"/>
  <c r="T233" i="1" a="1"/>
  <c r="T233" i="1" s="1"/>
  <c r="T234" i="1" a="1"/>
  <c r="T234" i="1" s="1"/>
  <c r="T235" i="1" a="1"/>
  <c r="T235" i="1" s="1"/>
  <c r="T236" i="1" a="1"/>
  <c r="T236" i="1" s="1"/>
  <c r="T237" i="1" a="1"/>
  <c r="T237" i="1" s="1"/>
  <c r="T238" i="1" a="1"/>
  <c r="T238" i="1" s="1"/>
  <c r="T239" i="1" a="1"/>
  <c r="T239" i="1" s="1"/>
  <c r="T240" i="1" a="1"/>
  <c r="T240" i="1" s="1"/>
  <c r="T241" i="1" a="1"/>
  <c r="T241" i="1" s="1"/>
  <c r="T242" i="1" a="1"/>
  <c r="T242" i="1" s="1"/>
  <c r="T243" i="1" a="1"/>
  <c r="T243" i="1" s="1"/>
  <c r="T244" i="1" a="1"/>
  <c r="T244" i="1" s="1"/>
  <c r="T245" i="1" a="1"/>
  <c r="T245" i="1" s="1"/>
  <c r="T246" i="1" a="1"/>
  <c r="T246" i="1" s="1"/>
  <c r="T31" i="1" a="1"/>
  <c r="T31" i="1" s="1"/>
  <c r="T248" i="1" a="1"/>
  <c r="T248" i="1" s="1"/>
  <c r="T249" i="1" a="1"/>
  <c r="T249" i="1" s="1"/>
  <c r="T250" i="1" a="1"/>
  <c r="T250" i="1" s="1"/>
  <c r="T251" i="1" a="1"/>
  <c r="T251" i="1" s="1"/>
  <c r="T252" i="1" a="1"/>
  <c r="T252" i="1" s="1"/>
  <c r="T253" i="1" a="1"/>
  <c r="T253" i="1" s="1"/>
  <c r="T255" i="1" a="1"/>
  <c r="T255" i="1" s="1"/>
  <c r="T256" i="1" a="1"/>
  <c r="T256" i="1" s="1"/>
  <c r="T257" i="1" a="1"/>
  <c r="T257" i="1" s="1"/>
  <c r="T259" i="1" a="1"/>
  <c r="T259" i="1" s="1"/>
  <c r="T260" i="1" a="1"/>
  <c r="T260" i="1" s="1"/>
  <c r="T261" i="1" a="1"/>
  <c r="T261" i="1" s="1"/>
  <c r="T262" i="1" a="1"/>
  <c r="T262" i="1" s="1"/>
  <c r="T263" i="1" a="1"/>
  <c r="T263" i="1" s="1"/>
  <c r="T264" i="1" a="1"/>
  <c r="T264" i="1" s="1"/>
  <c r="T265" i="1" a="1"/>
  <c r="T265" i="1" s="1"/>
  <c r="T266" i="1" a="1"/>
  <c r="T266" i="1" s="1"/>
  <c r="T267" i="1" a="1"/>
  <c r="T267" i="1" s="1"/>
  <c r="T268" i="1" a="1"/>
  <c r="T268" i="1" s="1"/>
  <c r="T269" i="1" a="1"/>
  <c r="T269" i="1" s="1"/>
  <c r="T270" i="1" a="1"/>
  <c r="T270" i="1" s="1"/>
  <c r="T271" i="1" a="1"/>
  <c r="T271" i="1" s="1"/>
  <c r="T272" i="1" a="1"/>
  <c r="T272" i="1" s="1"/>
  <c r="T273" i="1" a="1"/>
  <c r="T273" i="1" s="1"/>
  <c r="T274" i="1" a="1"/>
  <c r="T274" i="1" s="1"/>
  <c r="T275" i="1" a="1"/>
  <c r="T275" i="1" s="1"/>
  <c r="T276" i="1" a="1"/>
  <c r="T276" i="1" s="1"/>
  <c r="T277" i="1" a="1"/>
  <c r="T277" i="1" s="1"/>
  <c r="T278" i="1" a="1"/>
  <c r="T278" i="1" s="1"/>
  <c r="T279" i="1" a="1"/>
  <c r="T279" i="1" s="1"/>
  <c r="T280" i="1" a="1"/>
  <c r="T280" i="1" s="1"/>
  <c r="T281" i="1" a="1"/>
  <c r="T281" i="1" s="1"/>
  <c r="T282" i="1" a="1"/>
  <c r="T282" i="1" s="1"/>
  <c r="T283" i="1" a="1"/>
  <c r="T283" i="1" s="1"/>
  <c r="T284" i="1" a="1"/>
  <c r="T284" i="1" s="1"/>
  <c r="T285" i="1" a="1"/>
  <c r="T285" i="1" s="1"/>
  <c r="T286" i="1" a="1"/>
  <c r="T286" i="1" s="1"/>
  <c r="T287" i="1" a="1"/>
  <c r="T287" i="1" s="1"/>
  <c r="T288" i="1" a="1"/>
  <c r="T288" i="1" s="1"/>
  <c r="T289" i="1" a="1"/>
  <c r="T289" i="1" s="1"/>
  <c r="T290" i="1" a="1"/>
  <c r="T290" i="1" s="1"/>
  <c r="T291" i="1" a="1"/>
  <c r="T291" i="1" s="1"/>
  <c r="T292" i="1" a="1"/>
  <c r="T292" i="1" s="1"/>
  <c r="T5" i="1" a="1"/>
  <c r="T5" i="1" s="1"/>
  <c r="T294" i="1"/>
  <c r="T296" i="1"/>
  <c r="X24" i="11"/>
  <c r="X25" i="11"/>
  <c r="X26" i="11"/>
  <c r="X23" i="11"/>
  <c r="W24" i="11"/>
  <c r="W25" i="11"/>
  <c r="W26" i="11"/>
  <c r="W23" i="11"/>
  <c r="O24" i="11"/>
  <c r="O25" i="11"/>
  <c r="O26" i="11"/>
  <c r="O23" i="11"/>
  <c r="P24" i="11"/>
  <c r="P25" i="11"/>
  <c r="P26" i="11"/>
  <c r="P23" i="11"/>
  <c r="Z33" i="44" l="1"/>
  <c r="X27" i="11"/>
  <c r="W27" i="11"/>
  <c r="P27" i="11"/>
  <c r="O27" i="11"/>
  <c r="S24" i="11" l="1"/>
  <c r="S25" i="11"/>
  <c r="S26" i="11"/>
  <c r="S27" i="11"/>
  <c r="S23" i="11"/>
  <c r="C9" i="11"/>
  <c r="T10" i="11"/>
  <c r="T11" i="11"/>
  <c r="T12" i="11"/>
  <c r="T13" i="11"/>
  <c r="T14" i="11"/>
  <c r="T15" i="11"/>
  <c r="T16" i="11"/>
  <c r="T17" i="11"/>
  <c r="T18" i="11"/>
  <c r="T19" i="11"/>
  <c r="T9" i="11"/>
  <c r="S10" i="11"/>
  <c r="S11" i="11"/>
  <c r="S12" i="11"/>
  <c r="S13" i="11"/>
  <c r="S14" i="11"/>
  <c r="S15" i="11"/>
  <c r="S16" i="11"/>
  <c r="S17" i="11"/>
  <c r="S18" i="11"/>
  <c r="S19" i="11"/>
  <c r="S9" i="11"/>
  <c r="L10" i="11"/>
  <c r="L11" i="11"/>
  <c r="L12" i="11"/>
  <c r="L13" i="11"/>
  <c r="L14" i="11"/>
  <c r="L15" i="11"/>
  <c r="L16" i="11"/>
  <c r="L17" i="11"/>
  <c r="L18" i="11"/>
  <c r="L19" i="11"/>
  <c r="L9" i="11"/>
  <c r="K10" i="11"/>
  <c r="K11" i="11"/>
  <c r="K12" i="11"/>
  <c r="K13" i="11"/>
  <c r="K14" i="11"/>
  <c r="K15" i="11"/>
  <c r="K16" i="11"/>
  <c r="K17" i="11"/>
  <c r="K18" i="11"/>
  <c r="K19" i="11"/>
  <c r="K9" i="11"/>
  <c r="D19" i="11"/>
  <c r="C19" i="11"/>
  <c r="D15" i="11"/>
  <c r="D16" i="11"/>
  <c r="D17" i="11"/>
  <c r="D18" i="11"/>
  <c r="C15" i="11"/>
  <c r="C16" i="11"/>
  <c r="C17" i="11"/>
  <c r="C18" i="11"/>
  <c r="D10" i="11"/>
  <c r="D11" i="11"/>
  <c r="D12" i="11"/>
  <c r="D13" i="11"/>
  <c r="D14" i="11"/>
  <c r="C10" i="11"/>
  <c r="C11" i="11"/>
  <c r="C12" i="11"/>
  <c r="C13" i="11"/>
  <c r="C14" i="11"/>
  <c r="D9" i="11"/>
  <c r="L20" i="11" l="1"/>
  <c r="K20" i="11"/>
  <c r="T20" i="11"/>
  <c r="S20" i="11"/>
  <c r="D20" i="11"/>
  <c r="C20" i="11"/>
  <c r="C53" i="11"/>
  <c r="C56" i="11"/>
  <c r="C54" i="11"/>
  <c r="D52" i="11"/>
  <c r="C52" i="11"/>
  <c r="D55" i="11"/>
  <c r="D56" i="11"/>
  <c r="C55" i="11"/>
  <c r="D54" i="11"/>
  <c r="D53" i="11"/>
  <c r="D39" i="11" l="1"/>
  <c r="C39" i="11"/>
  <c r="D38" i="11"/>
  <c r="C38" i="11"/>
  <c r="D37" i="11"/>
  <c r="C37" i="11"/>
  <c r="H36" i="11"/>
  <c r="G36" i="11"/>
  <c r="D36" i="11"/>
  <c r="C36" i="11"/>
  <c r="H35" i="11"/>
  <c r="G35" i="11"/>
  <c r="D35" i="11"/>
  <c r="C35" i="11"/>
  <c r="H34" i="11"/>
  <c r="G34" i="11"/>
  <c r="D34" i="11"/>
  <c r="C34" i="11"/>
  <c r="H33" i="11"/>
  <c r="G33" i="11"/>
  <c r="D33" i="11"/>
  <c r="C33" i="11"/>
  <c r="H32" i="11"/>
  <c r="G32" i="11"/>
  <c r="D32" i="11"/>
  <c r="C32" i="11"/>
  <c r="D28" i="11"/>
  <c r="C28" i="11"/>
  <c r="D27" i="11"/>
  <c r="C27" i="11"/>
  <c r="H26" i="11"/>
  <c r="H63" i="11" s="1"/>
  <c r="G26" i="11"/>
  <c r="G63" i="11" s="1"/>
  <c r="D26" i="11"/>
  <c r="C26" i="11"/>
  <c r="H25" i="11"/>
  <c r="H62" i="11" s="1"/>
  <c r="G25" i="11"/>
  <c r="G62" i="11" s="1"/>
  <c r="D25" i="11"/>
  <c r="C25" i="11"/>
  <c r="H24" i="11"/>
  <c r="H61" i="11" s="1"/>
  <c r="G24" i="11"/>
  <c r="G61" i="11" s="1"/>
  <c r="D24" i="11"/>
  <c r="C24" i="11"/>
  <c r="H23" i="11"/>
  <c r="H60" i="11" s="1"/>
  <c r="G23" i="11"/>
  <c r="G60" i="11" s="1"/>
  <c r="D23" i="11"/>
  <c r="C23" i="11"/>
  <c r="H12" i="11"/>
  <c r="G12" i="11"/>
  <c r="H11" i="11"/>
  <c r="G11" i="11"/>
  <c r="H10" i="11"/>
  <c r="G10" i="11"/>
  <c r="H9" i="11"/>
  <c r="G9" i="11"/>
  <c r="G64" i="11" l="1"/>
  <c r="H64" i="11"/>
  <c r="K24" i="11" l="1"/>
  <c r="K25" i="11"/>
  <c r="K26" i="11"/>
  <c r="K27" i="11"/>
  <c r="K28" i="11"/>
  <c r="K23" i="11"/>
  <c r="X12" i="11"/>
  <c r="X11" i="11"/>
  <c r="X10" i="11"/>
  <c r="X9" i="11"/>
  <c r="W12" i="11"/>
  <c r="H49" i="11" s="1"/>
  <c r="W11" i="11"/>
  <c r="W10" i="11"/>
  <c r="W9" i="11"/>
  <c r="X35" i="11"/>
  <c r="X34" i="11"/>
  <c r="X32" i="11"/>
  <c r="X33" i="11"/>
  <c r="W35" i="11"/>
  <c r="W34" i="11"/>
  <c r="W33" i="11"/>
  <c r="W32" i="11"/>
  <c r="O32" i="11"/>
  <c r="S35" i="11"/>
  <c r="T39" i="11"/>
  <c r="T38" i="11"/>
  <c r="T37" i="11"/>
  <c r="T36" i="11"/>
  <c r="T35" i="11"/>
  <c r="T34" i="11"/>
  <c r="T33" i="11"/>
  <c r="T32" i="11"/>
  <c r="S39" i="11"/>
  <c r="S38" i="11"/>
  <c r="S37" i="11"/>
  <c r="S36" i="11"/>
  <c r="S34" i="11"/>
  <c r="S33" i="11"/>
  <c r="S32" i="11"/>
  <c r="T24" i="11"/>
  <c r="T25" i="11"/>
  <c r="T26" i="11"/>
  <c r="T27" i="11"/>
  <c r="T23" i="11"/>
  <c r="O36" i="11"/>
  <c r="P33" i="11"/>
  <c r="P34" i="11"/>
  <c r="P35" i="11"/>
  <c r="P36" i="11"/>
  <c r="P32" i="11"/>
  <c r="L39" i="11"/>
  <c r="L23" i="11"/>
  <c r="L38" i="11"/>
  <c r="L37" i="11"/>
  <c r="L36" i="11"/>
  <c r="L35" i="11"/>
  <c r="L34" i="11"/>
  <c r="L33" i="11"/>
  <c r="L32" i="11"/>
  <c r="K39" i="11"/>
  <c r="K38" i="11"/>
  <c r="K37" i="11"/>
  <c r="K36" i="11"/>
  <c r="K35" i="11"/>
  <c r="K34" i="11"/>
  <c r="K33" i="11"/>
  <c r="K32" i="11"/>
  <c r="L24" i="11"/>
  <c r="L25" i="11"/>
  <c r="L26" i="11"/>
  <c r="L27" i="11"/>
  <c r="L28" i="11"/>
  <c r="O33" i="11"/>
  <c r="O34" i="11"/>
  <c r="O35" i="11"/>
  <c r="H73" i="11"/>
  <c r="G73" i="11"/>
  <c r="G49" i="11" l="1"/>
  <c r="D65" i="11"/>
  <c r="C65" i="11"/>
  <c r="X13" i="11"/>
  <c r="W13" i="11"/>
  <c r="P37" i="11"/>
  <c r="K29" i="11"/>
  <c r="O37" i="11"/>
  <c r="X36" i="11"/>
  <c r="L40" i="11"/>
  <c r="L29" i="11"/>
  <c r="T28" i="11"/>
  <c r="K40" i="11"/>
  <c r="S40" i="11"/>
  <c r="T40" i="11"/>
  <c r="S28" i="11"/>
  <c r="W36" i="11"/>
  <c r="M315" i="47" l="1"/>
  <c r="M314" i="47"/>
  <c r="M313" i="47"/>
  <c r="M312" i="47"/>
  <c r="M311" i="47"/>
  <c r="M310" i="47"/>
  <c r="M308" i="47"/>
  <c r="M307" i="47"/>
  <c r="M306" i="47"/>
  <c r="M305" i="47"/>
  <c r="M304" i="47"/>
  <c r="M303" i="47"/>
  <c r="M301" i="47"/>
  <c r="M300" i="47"/>
  <c r="M299" i="47"/>
  <c r="M298" i="47"/>
  <c r="M297" i="47"/>
  <c r="M296" i="47"/>
  <c r="M295" i="47"/>
  <c r="M294" i="47"/>
  <c r="M293" i="47"/>
  <c r="M292" i="47"/>
  <c r="M291" i="47"/>
  <c r="M290" i="47"/>
  <c r="M289" i="47"/>
  <c r="M288" i="47"/>
  <c r="M287" i="47"/>
  <c r="M286" i="47"/>
  <c r="M285" i="47"/>
  <c r="M284" i="47"/>
  <c r="M283" i="47"/>
  <c r="M282" i="47"/>
  <c r="M281" i="47"/>
  <c r="M280" i="47"/>
  <c r="M279" i="47"/>
  <c r="M278" i="47"/>
  <c r="M277" i="47"/>
  <c r="M276" i="47"/>
  <c r="M275" i="47"/>
  <c r="M274" i="47"/>
  <c r="M273" i="47"/>
  <c r="M272" i="47"/>
  <c r="M271" i="47"/>
  <c r="M270" i="47"/>
  <c r="M269" i="47"/>
  <c r="M268" i="47"/>
  <c r="M267" i="47"/>
  <c r="M266" i="47"/>
  <c r="M265" i="47"/>
  <c r="M264" i="47"/>
  <c r="M263" i="47"/>
  <c r="M262" i="47"/>
  <c r="CI261" i="47"/>
  <c r="CH261" i="47"/>
  <c r="CG261" i="47"/>
  <c r="CF261" i="47"/>
  <c r="CE261" i="47"/>
  <c r="CD261" i="47"/>
  <c r="CC261" i="47"/>
  <c r="CB261" i="47"/>
  <c r="CA261" i="47"/>
  <c r="BZ261" i="47"/>
  <c r="BY261" i="47"/>
  <c r="BX261" i="47"/>
  <c r="BW261" i="47"/>
  <c r="BV261" i="47"/>
  <c r="BU261" i="47"/>
  <c r="BT261" i="47"/>
  <c r="BS261" i="47"/>
  <c r="BR261" i="47"/>
  <c r="BQ261" i="47"/>
  <c r="BP261" i="47"/>
  <c r="BO261" i="47"/>
  <c r="BN261" i="47"/>
  <c r="BM261" i="47"/>
  <c r="BL261" i="47"/>
  <c r="BK261" i="47"/>
  <c r="BJ261" i="47"/>
  <c r="BI261" i="47"/>
  <c r="BH261" i="47"/>
  <c r="BG261" i="47"/>
  <c r="BF261" i="47"/>
  <c r="BE261" i="47"/>
  <c r="BD261" i="47"/>
  <c r="BC261" i="47"/>
  <c r="BB261" i="47"/>
  <c r="BA261" i="47"/>
  <c r="AZ261" i="47"/>
  <c r="AY261" i="47"/>
  <c r="AX261" i="47"/>
  <c r="AW261" i="47"/>
  <c r="AV261" i="47"/>
  <c r="AU261" i="47"/>
  <c r="AT261" i="47"/>
  <c r="AS261" i="47"/>
  <c r="AR261" i="47"/>
  <c r="AQ261" i="47"/>
  <c r="AP261" i="47"/>
  <c r="AO261" i="47"/>
  <c r="AN261" i="47"/>
  <c r="AM261" i="47"/>
  <c r="AL261" i="47"/>
  <c r="AK261" i="47"/>
  <c r="AJ261" i="47"/>
  <c r="AI261" i="47"/>
  <c r="AH261" i="47"/>
  <c r="AG261" i="47"/>
  <c r="AF261" i="47"/>
  <c r="AE261" i="47"/>
  <c r="AD261" i="47"/>
  <c r="AC261" i="47"/>
  <c r="AB261" i="47"/>
  <c r="AA261" i="47"/>
  <c r="Z261" i="47"/>
  <c r="Y261" i="47"/>
  <c r="X261" i="47"/>
  <c r="V261" i="47"/>
  <c r="U261" i="47"/>
  <c r="T261" i="47"/>
  <c r="S261" i="47"/>
  <c r="R261" i="47"/>
  <c r="Q261" i="47"/>
  <c r="N261" i="47"/>
  <c r="E261" i="47"/>
  <c r="CI260" i="47"/>
  <c r="CH260" i="47"/>
  <c r="CG260" i="47"/>
  <c r="CF260" i="47"/>
  <c r="CE260" i="47"/>
  <c r="CD260" i="47"/>
  <c r="CC260" i="47"/>
  <c r="CB260" i="47"/>
  <c r="CA260" i="47"/>
  <c r="BZ260" i="47"/>
  <c r="BY260" i="47"/>
  <c r="BX260" i="47"/>
  <c r="BW260" i="47"/>
  <c r="BV260" i="47"/>
  <c r="BU260" i="47"/>
  <c r="BT260" i="47"/>
  <c r="BS260" i="47"/>
  <c r="BR260" i="47"/>
  <c r="BQ260" i="47"/>
  <c r="BP260" i="47"/>
  <c r="BO260" i="47"/>
  <c r="BN260" i="47"/>
  <c r="BM260" i="47"/>
  <c r="BL260" i="47"/>
  <c r="BK260" i="47"/>
  <c r="BJ260" i="47"/>
  <c r="BI260" i="47"/>
  <c r="BH260" i="47"/>
  <c r="BG260" i="47"/>
  <c r="BF260" i="47"/>
  <c r="BE260" i="47"/>
  <c r="BD260" i="47"/>
  <c r="BC260" i="47"/>
  <c r="BB260" i="47"/>
  <c r="BA260" i="47"/>
  <c r="AZ260" i="47"/>
  <c r="AY260" i="47"/>
  <c r="AX260" i="47"/>
  <c r="AW260" i="47"/>
  <c r="AV260" i="47"/>
  <c r="AU260" i="47"/>
  <c r="AT260" i="47"/>
  <c r="AS260" i="47"/>
  <c r="AR260" i="47"/>
  <c r="AQ260" i="47"/>
  <c r="AP260" i="47"/>
  <c r="AO260" i="47"/>
  <c r="AN260" i="47"/>
  <c r="AM260" i="47"/>
  <c r="AL260" i="47"/>
  <c r="AK260" i="47"/>
  <c r="AJ260" i="47"/>
  <c r="AI260" i="47"/>
  <c r="AH260" i="47"/>
  <c r="AG260" i="47"/>
  <c r="AF260" i="47"/>
  <c r="AE260" i="47"/>
  <c r="AD260" i="47"/>
  <c r="AC260" i="47"/>
  <c r="AB260" i="47"/>
  <c r="AA260" i="47"/>
  <c r="Z260" i="47"/>
  <c r="Y260" i="47"/>
  <c r="X260" i="47"/>
  <c r="V260" i="47"/>
  <c r="U260" i="47"/>
  <c r="T260" i="47"/>
  <c r="S260" i="47"/>
  <c r="R260" i="47"/>
  <c r="Q260" i="47"/>
  <c r="N260" i="47"/>
  <c r="M260" i="47"/>
  <c r="E260" i="47"/>
  <c r="CI259" i="47"/>
  <c r="CH259" i="47"/>
  <c r="CG259" i="47"/>
  <c r="CF259" i="47"/>
  <c r="CE259" i="47"/>
  <c r="CD259" i="47"/>
  <c r="CC259" i="47"/>
  <c r="CB259" i="47"/>
  <c r="CA259" i="47"/>
  <c r="BZ259" i="47"/>
  <c r="BY259" i="47"/>
  <c r="BX259" i="47"/>
  <c r="BW259" i="47"/>
  <c r="BV259" i="47"/>
  <c r="BU259" i="47"/>
  <c r="BT259" i="47"/>
  <c r="BS259" i="47"/>
  <c r="BR259" i="47"/>
  <c r="BQ259" i="47"/>
  <c r="BP259" i="47"/>
  <c r="BO259" i="47"/>
  <c r="BN259" i="47"/>
  <c r="BM259" i="47"/>
  <c r="BL259" i="47"/>
  <c r="BK259" i="47"/>
  <c r="BJ259" i="47"/>
  <c r="BI259" i="47"/>
  <c r="BH259" i="47"/>
  <c r="BG259" i="47"/>
  <c r="BF259" i="47"/>
  <c r="BE259" i="47"/>
  <c r="BD259" i="47"/>
  <c r="BC259" i="47"/>
  <c r="BB259" i="47"/>
  <c r="BA259" i="47"/>
  <c r="AZ259" i="47"/>
  <c r="AY259" i="47"/>
  <c r="AX259" i="47"/>
  <c r="AW259" i="47"/>
  <c r="AV259" i="47"/>
  <c r="AU259" i="47"/>
  <c r="AT259" i="47"/>
  <c r="AS259" i="47"/>
  <c r="AR259" i="47"/>
  <c r="AQ259" i="47"/>
  <c r="AP259" i="47"/>
  <c r="AO259" i="47"/>
  <c r="AN259" i="47"/>
  <c r="AM259" i="47"/>
  <c r="AL259" i="47"/>
  <c r="AK259" i="47"/>
  <c r="AJ259" i="47"/>
  <c r="AI259" i="47"/>
  <c r="AH259" i="47"/>
  <c r="AG259" i="47"/>
  <c r="AF259" i="47"/>
  <c r="AE259" i="47"/>
  <c r="AD259" i="47"/>
  <c r="AC259" i="47"/>
  <c r="AB259" i="47"/>
  <c r="AA259" i="47"/>
  <c r="Z259" i="47"/>
  <c r="Y259" i="47"/>
  <c r="X259" i="47"/>
  <c r="V259" i="47"/>
  <c r="U259" i="47"/>
  <c r="T259" i="47"/>
  <c r="S259" i="47"/>
  <c r="R259" i="47"/>
  <c r="Q259" i="47"/>
  <c r="N259" i="47"/>
  <c r="E259" i="47"/>
  <c r="CI258" i="47"/>
  <c r="CH258" i="47"/>
  <c r="CG258" i="47"/>
  <c r="CF258" i="47"/>
  <c r="CE258" i="47"/>
  <c r="CD258" i="47"/>
  <c r="CC258" i="47"/>
  <c r="CB258" i="47"/>
  <c r="CA258" i="47"/>
  <c r="BZ258" i="47"/>
  <c r="BY258" i="47"/>
  <c r="BX258" i="47"/>
  <c r="BW258" i="47"/>
  <c r="BV258" i="47"/>
  <c r="BU258" i="47"/>
  <c r="BT258" i="47"/>
  <c r="BS258" i="47"/>
  <c r="BR258" i="47"/>
  <c r="BQ258" i="47"/>
  <c r="BP258" i="47"/>
  <c r="BO258" i="47"/>
  <c r="BN258" i="47"/>
  <c r="BM258" i="47"/>
  <c r="BL258" i="47"/>
  <c r="BK258" i="47"/>
  <c r="BJ258" i="47"/>
  <c r="BI258" i="47"/>
  <c r="BH258" i="47"/>
  <c r="BG258" i="47"/>
  <c r="BF258" i="47"/>
  <c r="BE258" i="47"/>
  <c r="BD258" i="47"/>
  <c r="BC258" i="47"/>
  <c r="BB258" i="47"/>
  <c r="BA258" i="47"/>
  <c r="AZ258" i="47"/>
  <c r="AY258" i="47"/>
  <c r="AX258" i="47"/>
  <c r="AW258" i="47"/>
  <c r="AV258" i="47"/>
  <c r="AU258" i="47"/>
  <c r="AT258" i="47"/>
  <c r="AS258" i="47"/>
  <c r="AR258" i="47"/>
  <c r="AQ258" i="47"/>
  <c r="AP258" i="47"/>
  <c r="AO258" i="47"/>
  <c r="AN258" i="47"/>
  <c r="AM258" i="47"/>
  <c r="AL258" i="47"/>
  <c r="AK258" i="47"/>
  <c r="AJ258" i="47"/>
  <c r="AI258" i="47"/>
  <c r="AH258" i="47"/>
  <c r="AG258" i="47"/>
  <c r="AF258" i="47"/>
  <c r="AE258" i="47"/>
  <c r="AD258" i="47"/>
  <c r="AC258" i="47"/>
  <c r="AB258" i="47"/>
  <c r="AA258" i="47"/>
  <c r="Z258" i="47"/>
  <c r="Y258" i="47"/>
  <c r="X258" i="47"/>
  <c r="V258" i="47"/>
  <c r="U258" i="47"/>
  <c r="T258" i="47"/>
  <c r="S258" i="47"/>
  <c r="R258" i="47"/>
  <c r="Q258" i="47"/>
  <c r="N258" i="47"/>
  <c r="M258" i="47"/>
  <c r="E258" i="47"/>
  <c r="CI257" i="47"/>
  <c r="CH257" i="47"/>
  <c r="CG257" i="47"/>
  <c r="CF257" i="47"/>
  <c r="CE257" i="47"/>
  <c r="CD257" i="47"/>
  <c r="CC257" i="47"/>
  <c r="CB257" i="47"/>
  <c r="CA257" i="47"/>
  <c r="BZ257" i="47"/>
  <c r="BY257" i="47"/>
  <c r="BX257" i="47"/>
  <c r="BW257" i="47"/>
  <c r="BV257" i="47"/>
  <c r="BU257" i="47"/>
  <c r="BT257" i="47"/>
  <c r="BS257" i="47"/>
  <c r="BR257" i="47"/>
  <c r="BQ257" i="47"/>
  <c r="BP257" i="47"/>
  <c r="BO257" i="47"/>
  <c r="BN257" i="47"/>
  <c r="BM257" i="47"/>
  <c r="BL257" i="47"/>
  <c r="BK257" i="47"/>
  <c r="BJ257" i="47"/>
  <c r="BI257" i="47"/>
  <c r="BH257" i="47"/>
  <c r="BG257" i="47"/>
  <c r="BF257" i="47"/>
  <c r="BE257" i="47"/>
  <c r="BD257" i="47"/>
  <c r="BC257" i="47"/>
  <c r="BB257" i="47"/>
  <c r="BA257" i="47"/>
  <c r="AZ257" i="47"/>
  <c r="AY257" i="47"/>
  <c r="AX257" i="47"/>
  <c r="AW257" i="47"/>
  <c r="AV257" i="47"/>
  <c r="AU257" i="47"/>
  <c r="AT257" i="47"/>
  <c r="AS257" i="47"/>
  <c r="AR257" i="47"/>
  <c r="AQ257" i="47"/>
  <c r="AP257" i="47"/>
  <c r="AO257" i="47"/>
  <c r="AN257" i="47"/>
  <c r="AM257" i="47"/>
  <c r="AL257" i="47"/>
  <c r="AK257" i="47"/>
  <c r="AJ257" i="47"/>
  <c r="AI257" i="47"/>
  <c r="AH257" i="47"/>
  <c r="AG257" i="47"/>
  <c r="AF257" i="47"/>
  <c r="AE257" i="47"/>
  <c r="AD257" i="47"/>
  <c r="AC257" i="47"/>
  <c r="AB257" i="47"/>
  <c r="AA257" i="47"/>
  <c r="Z257" i="47"/>
  <c r="Y257" i="47"/>
  <c r="X257" i="47"/>
  <c r="V257" i="47"/>
  <c r="U257" i="47"/>
  <c r="T257" i="47"/>
  <c r="S257" i="47"/>
  <c r="R257" i="47"/>
  <c r="Q257" i="47"/>
  <c r="N257" i="47"/>
  <c r="E257" i="47"/>
  <c r="CI256" i="47"/>
  <c r="CH256" i="47"/>
  <c r="CG256" i="47"/>
  <c r="CF256" i="47"/>
  <c r="CE256" i="47"/>
  <c r="CD256" i="47"/>
  <c r="CC256" i="47"/>
  <c r="CB256" i="47"/>
  <c r="CA256" i="47"/>
  <c r="BZ256" i="47"/>
  <c r="BY256" i="47"/>
  <c r="BX256" i="47"/>
  <c r="BW256" i="47"/>
  <c r="BV256" i="47"/>
  <c r="BU256" i="47"/>
  <c r="BT256" i="47"/>
  <c r="BS256" i="47"/>
  <c r="BR256" i="47"/>
  <c r="BQ256" i="47"/>
  <c r="BP256" i="47"/>
  <c r="BO256" i="47"/>
  <c r="BN256" i="47"/>
  <c r="BM256" i="47"/>
  <c r="BL256" i="47"/>
  <c r="BK256" i="47"/>
  <c r="BJ256" i="47"/>
  <c r="BI256" i="47"/>
  <c r="BH256" i="47"/>
  <c r="BG256" i="47"/>
  <c r="BF256" i="47"/>
  <c r="BE256" i="47"/>
  <c r="BD256" i="47"/>
  <c r="BC256" i="47"/>
  <c r="BB256" i="47"/>
  <c r="BA256" i="47"/>
  <c r="AZ256" i="47"/>
  <c r="AY256" i="47"/>
  <c r="AX256" i="47"/>
  <c r="AW256" i="47"/>
  <c r="AV256" i="47"/>
  <c r="AU256" i="47"/>
  <c r="AT256" i="47"/>
  <c r="AS256" i="47"/>
  <c r="AR256" i="47"/>
  <c r="AQ256" i="47"/>
  <c r="AP256" i="47"/>
  <c r="AO256" i="47"/>
  <c r="AN256" i="47"/>
  <c r="AM256" i="47"/>
  <c r="AL256" i="47"/>
  <c r="AK256" i="47"/>
  <c r="AJ256" i="47"/>
  <c r="AI256" i="47"/>
  <c r="AH256" i="47"/>
  <c r="AG256" i="47"/>
  <c r="AF256" i="47"/>
  <c r="AE256" i="47"/>
  <c r="AD256" i="47"/>
  <c r="AC256" i="47"/>
  <c r="AB256" i="47"/>
  <c r="AA256" i="47"/>
  <c r="Z256" i="47"/>
  <c r="Y256" i="47"/>
  <c r="X256" i="47"/>
  <c r="V256" i="47"/>
  <c r="U256" i="47"/>
  <c r="T256" i="47"/>
  <c r="S256" i="47"/>
  <c r="R256" i="47"/>
  <c r="Q256" i="47"/>
  <c r="N256" i="47"/>
  <c r="E256" i="47"/>
  <c r="M255" i="47"/>
  <c r="CI254" i="47"/>
  <c r="CH254" i="47"/>
  <c r="CG254" i="47"/>
  <c r="CF254" i="47"/>
  <c r="CE254" i="47"/>
  <c r="CD254" i="47"/>
  <c r="CC254" i="47"/>
  <c r="CB254" i="47"/>
  <c r="CA254" i="47"/>
  <c r="BZ254" i="47"/>
  <c r="BY254" i="47"/>
  <c r="BX254" i="47"/>
  <c r="BW254" i="47"/>
  <c r="BV254" i="47"/>
  <c r="BU254" i="47"/>
  <c r="BT254" i="47"/>
  <c r="BS254" i="47"/>
  <c r="BR254" i="47"/>
  <c r="BQ254" i="47"/>
  <c r="BP254" i="47"/>
  <c r="BO254" i="47"/>
  <c r="BN254" i="47"/>
  <c r="BM254" i="47"/>
  <c r="BL254" i="47"/>
  <c r="BK254" i="47"/>
  <c r="BJ254" i="47"/>
  <c r="BI254" i="47"/>
  <c r="BH254" i="47"/>
  <c r="BG254" i="47"/>
  <c r="BF254" i="47"/>
  <c r="BE254" i="47"/>
  <c r="BD254" i="47"/>
  <c r="BC254" i="47"/>
  <c r="BB254" i="47"/>
  <c r="BA254" i="47"/>
  <c r="AZ254" i="47"/>
  <c r="AY254" i="47"/>
  <c r="AX254" i="47"/>
  <c r="AW254" i="47"/>
  <c r="AV254" i="47"/>
  <c r="AU254" i="47"/>
  <c r="AT254" i="47"/>
  <c r="AS254" i="47"/>
  <c r="AR254" i="47"/>
  <c r="AQ254" i="47"/>
  <c r="AP254" i="47"/>
  <c r="AO254" i="47"/>
  <c r="AN254" i="47"/>
  <c r="AM254" i="47"/>
  <c r="AL254" i="47"/>
  <c r="AK254" i="47"/>
  <c r="AJ254" i="47"/>
  <c r="AI254" i="47"/>
  <c r="AH254" i="47"/>
  <c r="AG254" i="47"/>
  <c r="AF254" i="47"/>
  <c r="AE254" i="47"/>
  <c r="AD254" i="47"/>
  <c r="AC254" i="47"/>
  <c r="AB254" i="47"/>
  <c r="AA254" i="47"/>
  <c r="Z254" i="47"/>
  <c r="Y254" i="47"/>
  <c r="X254" i="47"/>
  <c r="V254" i="47"/>
  <c r="U254" i="47"/>
  <c r="T254" i="47"/>
  <c r="S254" i="47"/>
  <c r="R254" i="47"/>
  <c r="Q254" i="47"/>
  <c r="N254" i="47"/>
  <c r="E254" i="47"/>
  <c r="CI253" i="47"/>
  <c r="CH253" i="47"/>
  <c r="CG253" i="47"/>
  <c r="CF253" i="47"/>
  <c r="CE253" i="47"/>
  <c r="CD253" i="47"/>
  <c r="CC253" i="47"/>
  <c r="CB253" i="47"/>
  <c r="CA253" i="47"/>
  <c r="BZ253" i="47"/>
  <c r="BY253" i="47"/>
  <c r="BX253" i="47"/>
  <c r="BW253" i="47"/>
  <c r="BV253" i="47"/>
  <c r="BU253" i="47"/>
  <c r="BT253" i="47"/>
  <c r="BS253" i="47"/>
  <c r="BR253" i="47"/>
  <c r="BQ253" i="47"/>
  <c r="BP253" i="47"/>
  <c r="BO253" i="47"/>
  <c r="BN253" i="47"/>
  <c r="BM253" i="47"/>
  <c r="BL253" i="47"/>
  <c r="BK253" i="47"/>
  <c r="BJ253" i="47"/>
  <c r="BI253" i="47"/>
  <c r="BH253" i="47"/>
  <c r="BG253" i="47"/>
  <c r="BF253" i="47"/>
  <c r="BE253" i="47"/>
  <c r="BD253" i="47"/>
  <c r="BC253" i="47"/>
  <c r="BB253" i="47"/>
  <c r="BA253" i="47"/>
  <c r="AZ253" i="47"/>
  <c r="AY253" i="47"/>
  <c r="AX253" i="47"/>
  <c r="AW253" i="47"/>
  <c r="AV253" i="47"/>
  <c r="AU253" i="47"/>
  <c r="AT253" i="47"/>
  <c r="AS253" i="47"/>
  <c r="AR253" i="47"/>
  <c r="AQ253" i="47"/>
  <c r="AP253" i="47"/>
  <c r="AO253" i="47"/>
  <c r="AN253" i="47"/>
  <c r="AM253" i="47"/>
  <c r="AL253" i="47"/>
  <c r="AK253" i="47"/>
  <c r="AJ253" i="47"/>
  <c r="AI253" i="47"/>
  <c r="AH253" i="47"/>
  <c r="AG253" i="47"/>
  <c r="AF253" i="47"/>
  <c r="AE253" i="47"/>
  <c r="AD253" i="47"/>
  <c r="AC253" i="47"/>
  <c r="AB253" i="47"/>
  <c r="AA253" i="47"/>
  <c r="Z253" i="47"/>
  <c r="Y253" i="47"/>
  <c r="X253" i="47"/>
  <c r="V253" i="47"/>
  <c r="U253" i="47"/>
  <c r="T253" i="47"/>
  <c r="S253" i="47"/>
  <c r="R253" i="47"/>
  <c r="Q253" i="47"/>
  <c r="N253" i="47"/>
  <c r="M253" i="47"/>
  <c r="E253" i="47"/>
  <c r="CI252" i="47"/>
  <c r="CH252" i="47"/>
  <c r="CG252" i="47"/>
  <c r="CF252" i="47"/>
  <c r="CE252" i="47"/>
  <c r="CD252" i="47"/>
  <c r="CC252" i="47"/>
  <c r="CB252" i="47"/>
  <c r="CA252" i="47"/>
  <c r="BZ252" i="47"/>
  <c r="BY252" i="47"/>
  <c r="BX252" i="47"/>
  <c r="BW252" i="47"/>
  <c r="BV252" i="47"/>
  <c r="BU252" i="47"/>
  <c r="BT252" i="47"/>
  <c r="BS252" i="47"/>
  <c r="BR252" i="47"/>
  <c r="BQ252" i="47"/>
  <c r="BP252" i="47"/>
  <c r="BO252" i="47"/>
  <c r="BN252" i="47"/>
  <c r="BM252" i="47"/>
  <c r="BL252" i="47"/>
  <c r="BK252" i="47"/>
  <c r="BJ252" i="47"/>
  <c r="BI252" i="47"/>
  <c r="BH252" i="47"/>
  <c r="BG252" i="47"/>
  <c r="BF252" i="47"/>
  <c r="BE252" i="47"/>
  <c r="BD252" i="47"/>
  <c r="BC252" i="47"/>
  <c r="BB252" i="47"/>
  <c r="BA252" i="47"/>
  <c r="AZ252" i="47"/>
  <c r="AY252" i="47"/>
  <c r="AX252" i="47"/>
  <c r="AW252" i="47"/>
  <c r="AV252" i="47"/>
  <c r="AU252" i="47"/>
  <c r="AT252" i="47"/>
  <c r="AS252" i="47"/>
  <c r="AR252" i="47"/>
  <c r="AQ252" i="47"/>
  <c r="AP252" i="47"/>
  <c r="AO252" i="47"/>
  <c r="AN252" i="47"/>
  <c r="AM252" i="47"/>
  <c r="AL252" i="47"/>
  <c r="AK252" i="47"/>
  <c r="AJ252" i="47"/>
  <c r="AI252" i="47"/>
  <c r="AH252" i="47"/>
  <c r="AG252" i="47"/>
  <c r="AF252" i="47"/>
  <c r="AE252" i="47"/>
  <c r="AD252" i="47"/>
  <c r="AC252" i="47"/>
  <c r="AB252" i="47"/>
  <c r="AA252" i="47"/>
  <c r="Z252" i="47"/>
  <c r="Y252" i="47"/>
  <c r="X252" i="47"/>
  <c r="V252" i="47"/>
  <c r="U252" i="47"/>
  <c r="T252" i="47"/>
  <c r="S252" i="47"/>
  <c r="R252" i="47"/>
  <c r="Q252" i="47"/>
  <c r="N252" i="47"/>
  <c r="M252" i="47"/>
  <c r="E252" i="47"/>
  <c r="CI251" i="47"/>
  <c r="CH251" i="47"/>
  <c r="CG251" i="47"/>
  <c r="CF251" i="47"/>
  <c r="CE251" i="47"/>
  <c r="CD251" i="47"/>
  <c r="CC251" i="47"/>
  <c r="CB251" i="47"/>
  <c r="CA251" i="47"/>
  <c r="BZ251" i="47"/>
  <c r="BY251" i="47"/>
  <c r="BX251" i="47"/>
  <c r="BW251" i="47"/>
  <c r="BV251" i="47"/>
  <c r="BU251" i="47"/>
  <c r="BT251" i="47"/>
  <c r="BS251" i="47"/>
  <c r="BR251" i="47"/>
  <c r="BQ251" i="47"/>
  <c r="BP251" i="47"/>
  <c r="BO251" i="47"/>
  <c r="BN251" i="47"/>
  <c r="BM251" i="47"/>
  <c r="BL251" i="47"/>
  <c r="BK251" i="47"/>
  <c r="BJ251" i="47"/>
  <c r="BI251" i="47"/>
  <c r="BH251" i="47"/>
  <c r="BG251" i="47"/>
  <c r="BF251" i="47"/>
  <c r="BE251" i="47"/>
  <c r="BD251" i="47"/>
  <c r="BC251" i="47"/>
  <c r="BB251" i="47"/>
  <c r="BA251" i="47"/>
  <c r="AZ251" i="47"/>
  <c r="AY251" i="47"/>
  <c r="AX251" i="47"/>
  <c r="AW251" i="47"/>
  <c r="AV251" i="47"/>
  <c r="AU251" i="47"/>
  <c r="AT251" i="47"/>
  <c r="AS251" i="47"/>
  <c r="AR251" i="47"/>
  <c r="AQ251" i="47"/>
  <c r="AP251" i="47"/>
  <c r="AO251" i="47"/>
  <c r="AN251" i="47"/>
  <c r="AM251" i="47"/>
  <c r="AL251" i="47"/>
  <c r="AK251" i="47"/>
  <c r="AJ251" i="47"/>
  <c r="AI251" i="47"/>
  <c r="AH251" i="47"/>
  <c r="AG251" i="47"/>
  <c r="AF251" i="47"/>
  <c r="AE251" i="47"/>
  <c r="AD251" i="47"/>
  <c r="AC251" i="47"/>
  <c r="AB251" i="47"/>
  <c r="AA251" i="47"/>
  <c r="Z251" i="47"/>
  <c r="Y251" i="47"/>
  <c r="X251" i="47"/>
  <c r="V251" i="47"/>
  <c r="U251" i="47"/>
  <c r="T251" i="47"/>
  <c r="S251" i="47"/>
  <c r="R251" i="47"/>
  <c r="Q251" i="47"/>
  <c r="N251" i="47"/>
  <c r="E251" i="47"/>
  <c r="CI250" i="47"/>
  <c r="CH250" i="47"/>
  <c r="CG250" i="47"/>
  <c r="CF250" i="47"/>
  <c r="CE250" i="47"/>
  <c r="CD250" i="47"/>
  <c r="CC250" i="47"/>
  <c r="CB250" i="47"/>
  <c r="CA250" i="47"/>
  <c r="BZ250" i="47"/>
  <c r="BY250" i="47"/>
  <c r="BX250" i="47"/>
  <c r="BW250" i="47"/>
  <c r="BV250" i="47"/>
  <c r="BU250" i="47"/>
  <c r="BT250" i="47"/>
  <c r="BS250" i="47"/>
  <c r="BR250" i="47"/>
  <c r="BQ250" i="47"/>
  <c r="BP250" i="47"/>
  <c r="BO250" i="47"/>
  <c r="BN250" i="47"/>
  <c r="BM250" i="47"/>
  <c r="BL250" i="47"/>
  <c r="BK250" i="47"/>
  <c r="BJ250" i="47"/>
  <c r="BI250" i="47"/>
  <c r="BH250" i="47"/>
  <c r="BG250" i="47"/>
  <c r="BF250" i="47"/>
  <c r="BE250" i="47"/>
  <c r="BD250" i="47"/>
  <c r="BC250" i="47"/>
  <c r="BB250" i="47"/>
  <c r="BA250" i="47"/>
  <c r="AZ250" i="47"/>
  <c r="AY250" i="47"/>
  <c r="AX250" i="47"/>
  <c r="AW250" i="47"/>
  <c r="AV250" i="47"/>
  <c r="AU250" i="47"/>
  <c r="AT250" i="47"/>
  <c r="AS250" i="47"/>
  <c r="AR250" i="47"/>
  <c r="AQ250" i="47"/>
  <c r="AP250" i="47"/>
  <c r="AO250" i="47"/>
  <c r="AN250" i="47"/>
  <c r="AM250" i="47"/>
  <c r="AL250" i="47"/>
  <c r="AK250" i="47"/>
  <c r="AJ250" i="47"/>
  <c r="AI250" i="47"/>
  <c r="AH250" i="47"/>
  <c r="AG250" i="47"/>
  <c r="AF250" i="47"/>
  <c r="AE250" i="47"/>
  <c r="AD250" i="47"/>
  <c r="AC250" i="47"/>
  <c r="AB250" i="47"/>
  <c r="AA250" i="47"/>
  <c r="Z250" i="47"/>
  <c r="Y250" i="47"/>
  <c r="X250" i="47"/>
  <c r="V250" i="47"/>
  <c r="U250" i="47"/>
  <c r="T250" i="47"/>
  <c r="S250" i="47"/>
  <c r="R250" i="47"/>
  <c r="Q250" i="47"/>
  <c r="O250" i="47"/>
  <c r="N250" i="47"/>
  <c r="E250" i="47"/>
  <c r="M249" i="47"/>
  <c r="M248" i="47"/>
  <c r="M247" i="47"/>
  <c r="M246" i="47"/>
  <c r="M245" i="47"/>
  <c r="M244" i="47"/>
  <c r="M243" i="47"/>
  <c r="M242" i="47"/>
  <c r="M241" i="47"/>
  <c r="M240" i="47"/>
  <c r="M239" i="47"/>
  <c r="M238" i="47"/>
  <c r="M237" i="47"/>
  <c r="M236" i="47"/>
  <c r="M235" i="47"/>
  <c r="M234" i="47"/>
  <c r="M233" i="47"/>
  <c r="M232" i="47"/>
  <c r="M231" i="47"/>
  <c r="M230" i="47"/>
  <c r="M229" i="47"/>
  <c r="M228"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3" i="47"/>
  <c r="M202" i="47"/>
  <c r="M201" i="47"/>
  <c r="M200" i="47"/>
  <c r="M199" i="47"/>
  <c r="M198" i="47"/>
  <c r="M197" i="47"/>
  <c r="M196" i="47"/>
  <c r="M195" i="47"/>
  <c r="M194" i="47"/>
  <c r="M193" i="47"/>
  <c r="M192" i="47"/>
  <c r="CI185" i="47"/>
  <c r="CH185" i="47"/>
  <c r="CG185" i="47"/>
  <c r="CF185" i="47"/>
  <c r="CE185" i="47"/>
  <c r="CD185" i="47"/>
  <c r="CC185" i="47"/>
  <c r="CB185" i="47"/>
  <c r="CA185" i="47"/>
  <c r="BZ185" i="47"/>
  <c r="BY185" i="47"/>
  <c r="BX185" i="47"/>
  <c r="BW185" i="47"/>
  <c r="BV185" i="47"/>
  <c r="BU185" i="47"/>
  <c r="BT185" i="47"/>
  <c r="BS185" i="47"/>
  <c r="BR185" i="47"/>
  <c r="BQ185" i="47"/>
  <c r="BP185" i="47"/>
  <c r="BO185" i="47"/>
  <c r="BN185" i="47"/>
  <c r="BM185" i="47"/>
  <c r="BL185" i="47"/>
  <c r="BK185" i="47"/>
  <c r="BJ185" i="47"/>
  <c r="BI185" i="47"/>
  <c r="BH185" i="47"/>
  <c r="BG185" i="47"/>
  <c r="BF185" i="47"/>
  <c r="BE185" i="47"/>
  <c r="BD185" i="47"/>
  <c r="BC185" i="47"/>
  <c r="BB185" i="47"/>
  <c r="BA185" i="47"/>
  <c r="AZ185" i="47"/>
  <c r="AY185" i="47"/>
  <c r="AX185" i="47"/>
  <c r="AW185" i="47"/>
  <c r="AV185" i="47"/>
  <c r="AU185" i="47"/>
  <c r="AT185" i="47"/>
  <c r="AS185" i="47"/>
  <c r="AR185" i="47"/>
  <c r="AQ185" i="47"/>
  <c r="AP185" i="47"/>
  <c r="AO185" i="47"/>
  <c r="AN185" i="47"/>
  <c r="AM185" i="47"/>
  <c r="AL185" i="47"/>
  <c r="AK185" i="47"/>
  <c r="AJ185" i="47"/>
  <c r="AI185" i="47"/>
  <c r="AH185" i="47"/>
  <c r="AG185" i="47"/>
  <c r="AF185" i="47"/>
  <c r="AE185" i="47"/>
  <c r="AD185" i="47"/>
  <c r="AC185" i="47"/>
  <c r="AB185" i="47"/>
  <c r="AA185" i="47"/>
  <c r="Z185" i="47"/>
  <c r="Y185" i="47"/>
  <c r="X185" i="47"/>
  <c r="V185" i="47"/>
  <c r="U185" i="47"/>
  <c r="T185" i="47"/>
  <c r="S185" i="47"/>
  <c r="R185" i="47"/>
  <c r="Q185" i="47"/>
  <c r="O185" i="47"/>
  <c r="N185" i="47"/>
  <c r="M184" i="47"/>
  <c r="CI183" i="47"/>
  <c r="CH183" i="47"/>
  <c r="CG183" i="47"/>
  <c r="CF183" i="47"/>
  <c r="CE183" i="47"/>
  <c r="CD183" i="47"/>
  <c r="CC183" i="47"/>
  <c r="CB183" i="47"/>
  <c r="CA183" i="47"/>
  <c r="BZ183" i="47"/>
  <c r="BY183" i="47"/>
  <c r="BX183" i="47"/>
  <c r="BW183" i="47"/>
  <c r="BV183" i="47"/>
  <c r="BU183" i="47"/>
  <c r="BT183" i="47"/>
  <c r="BS183" i="47"/>
  <c r="BR183" i="47"/>
  <c r="BQ183" i="47"/>
  <c r="BP183" i="47"/>
  <c r="BO183" i="47"/>
  <c r="BN183" i="47"/>
  <c r="BM183" i="47"/>
  <c r="BL183" i="47"/>
  <c r="BK183" i="47"/>
  <c r="BJ183" i="47"/>
  <c r="BI183" i="47"/>
  <c r="BH183" i="47"/>
  <c r="BG183" i="47"/>
  <c r="BF183" i="47"/>
  <c r="BE183" i="47"/>
  <c r="BD183" i="47"/>
  <c r="BC183" i="47"/>
  <c r="BB183" i="47"/>
  <c r="BA183" i="47"/>
  <c r="AZ183" i="47"/>
  <c r="AY183" i="47"/>
  <c r="AX183" i="47"/>
  <c r="AW183" i="47"/>
  <c r="AV183" i="47"/>
  <c r="AU183" i="47"/>
  <c r="AT183" i="47"/>
  <c r="AS183" i="47"/>
  <c r="AR183" i="47"/>
  <c r="AQ183" i="47"/>
  <c r="AP183" i="47"/>
  <c r="AO183" i="47"/>
  <c r="AN183" i="47"/>
  <c r="AM183" i="47"/>
  <c r="AL183" i="47"/>
  <c r="AK183" i="47"/>
  <c r="AJ183" i="47"/>
  <c r="AI183" i="47"/>
  <c r="AH183" i="47"/>
  <c r="AG183" i="47"/>
  <c r="AF183" i="47"/>
  <c r="AE183" i="47"/>
  <c r="AD183" i="47"/>
  <c r="AC183" i="47"/>
  <c r="AB183" i="47"/>
  <c r="AA183" i="47"/>
  <c r="Z183" i="47"/>
  <c r="Y183" i="47"/>
  <c r="X183" i="47"/>
  <c r="V183" i="47"/>
  <c r="U183" i="47"/>
  <c r="T183" i="47"/>
  <c r="S183" i="47"/>
  <c r="R183" i="47"/>
  <c r="Q183" i="47"/>
  <c r="O183" i="47"/>
  <c r="N183" i="47"/>
  <c r="M183" i="47"/>
  <c r="CI182" i="47"/>
  <c r="CH182" i="47"/>
  <c r="CG182" i="47"/>
  <c r="CF182" i="47"/>
  <c r="CE182" i="47"/>
  <c r="CD182" i="47"/>
  <c r="CA182" i="47"/>
  <c r="BZ182" i="47"/>
  <c r="BY182" i="47"/>
  <c r="BX182" i="47"/>
  <c r="BW182" i="47"/>
  <c r="BV182" i="47"/>
  <c r="BU182" i="47"/>
  <c r="BT182" i="47"/>
  <c r="BS182" i="47"/>
  <c r="BR182" i="47"/>
  <c r="BQ182" i="47"/>
  <c r="BP182" i="47"/>
  <c r="BO182" i="47"/>
  <c r="BN182" i="47"/>
  <c r="BM182" i="47"/>
  <c r="BL182" i="47"/>
  <c r="BK182" i="47"/>
  <c r="BJ182" i="47"/>
  <c r="BA182" i="47"/>
  <c r="AZ182" i="47"/>
  <c r="AR182" i="47"/>
  <c r="AQ182" i="47"/>
  <c r="AP182" i="47"/>
  <c r="AO182" i="47"/>
  <c r="AN182" i="47"/>
  <c r="AL182" i="47"/>
  <c r="AK182" i="47"/>
  <c r="AJ182" i="47"/>
  <c r="AI182" i="47"/>
  <c r="AH182" i="47"/>
  <c r="AG182" i="47"/>
  <c r="AF182" i="47"/>
  <c r="AE182" i="47"/>
  <c r="AD182" i="47"/>
  <c r="AC182" i="47"/>
  <c r="AB182" i="47"/>
  <c r="AA182" i="47"/>
  <c r="Z182" i="47"/>
  <c r="Y182" i="47"/>
  <c r="X182" i="47"/>
  <c r="V182" i="47"/>
  <c r="U182" i="47"/>
  <c r="T182" i="47"/>
  <c r="S182" i="47"/>
  <c r="R182" i="47"/>
  <c r="Q182" i="47"/>
  <c r="O182" i="47"/>
  <c r="E182" i="47"/>
  <c r="CI178" i="47"/>
  <c r="CH178" i="47"/>
  <c r="CG178" i="47"/>
  <c r="CF178" i="47"/>
  <c r="CE178" i="47"/>
  <c r="CD178" i="47"/>
  <c r="CC178" i="47"/>
  <c r="CB178" i="47"/>
  <c r="CA178" i="47"/>
  <c r="BZ178" i="47"/>
  <c r="BY178" i="47"/>
  <c r="BX178" i="47"/>
  <c r="BW178" i="47"/>
  <c r="BV178" i="47"/>
  <c r="BU178" i="47"/>
  <c r="BT178" i="47"/>
  <c r="BS178" i="47"/>
  <c r="BR178" i="47"/>
  <c r="BQ178" i="47"/>
  <c r="BP178" i="47"/>
  <c r="BO178" i="47"/>
  <c r="BN178" i="47"/>
  <c r="BM178" i="47"/>
  <c r="BL178" i="47"/>
  <c r="BK178" i="47"/>
  <c r="BJ178" i="47"/>
  <c r="BI178" i="47"/>
  <c r="BH178" i="47"/>
  <c r="BG178" i="47"/>
  <c r="BF178" i="47"/>
  <c r="BE178" i="47"/>
  <c r="BD178" i="47"/>
  <c r="BC178" i="47"/>
  <c r="BB178" i="47"/>
  <c r="BA178" i="47"/>
  <c r="AZ178" i="47"/>
  <c r="AY178" i="47"/>
  <c r="AX178" i="47"/>
  <c r="AW178" i="47"/>
  <c r="AV178" i="47"/>
  <c r="AU178" i="47"/>
  <c r="AT178" i="47"/>
  <c r="AS178" i="47"/>
  <c r="AR178" i="47"/>
  <c r="AQ178" i="47"/>
  <c r="AP178" i="47"/>
  <c r="AO178" i="47"/>
  <c r="AN178" i="47"/>
  <c r="AM178" i="47"/>
  <c r="AL178" i="47"/>
  <c r="AK178" i="47"/>
  <c r="AJ178" i="47"/>
  <c r="AI178" i="47"/>
  <c r="AH178" i="47"/>
  <c r="AG178" i="47"/>
  <c r="AF178" i="47"/>
  <c r="AE178" i="47"/>
  <c r="AD178" i="47"/>
  <c r="AC178" i="47"/>
  <c r="AB178" i="47"/>
  <c r="AA178" i="47"/>
  <c r="Z178" i="47"/>
  <c r="Y178" i="47"/>
  <c r="X178" i="47"/>
  <c r="V178" i="47"/>
  <c r="U178" i="47"/>
  <c r="T178" i="47"/>
  <c r="S178" i="47"/>
  <c r="R178" i="47"/>
  <c r="Q178" i="47"/>
  <c r="O178" i="47"/>
  <c r="N178" i="47"/>
  <c r="M178" i="47"/>
  <c r="M176" i="47"/>
  <c r="M175" i="47"/>
  <c r="M174" i="47"/>
  <c r="M173" i="47"/>
  <c r="M172" i="47"/>
  <c r="M171" i="47"/>
  <c r="M170" i="47"/>
  <c r="M169" i="47"/>
  <c r="M168" i="47"/>
  <c r="M167" i="47"/>
  <c r="M166" i="47"/>
  <c r="M165" i="47"/>
  <c r="M164" i="47"/>
  <c r="M163" i="47"/>
  <c r="M162" i="47"/>
  <c r="M161" i="47"/>
  <c r="M160" i="47"/>
  <c r="M159" i="47"/>
  <c r="M158" i="47"/>
  <c r="M157" i="47"/>
  <c r="M156" i="47"/>
  <c r="M155" i="47"/>
  <c r="M154" i="47"/>
  <c r="M153"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100" i="47"/>
  <c r="M99" i="47"/>
  <c r="M98" i="47"/>
  <c r="M97" i="47"/>
  <c r="M96" i="47"/>
  <c r="M95" i="47"/>
  <c r="M94" i="47"/>
  <c r="M93" i="47"/>
  <c r="M92" i="47"/>
  <c r="M91" i="47"/>
  <c r="M90" i="47"/>
  <c r="M89" i="47"/>
  <c r="M88" i="47"/>
  <c r="M87" i="47"/>
  <c r="M86" i="47"/>
  <c r="M85" i="47"/>
  <c r="M84" i="47"/>
  <c r="M83" i="47"/>
  <c r="M82" i="47"/>
  <c r="M81" i="47"/>
  <c r="M80"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41" i="47"/>
  <c r="M40" i="47"/>
  <c r="M39" i="47"/>
  <c r="M38" i="47"/>
  <c r="M37" i="47"/>
  <c r="M36" i="47"/>
  <c r="M35" i="47"/>
  <c r="M34" i="47"/>
  <c r="M33" i="47"/>
  <c r="M32" i="47"/>
  <c r="M31" i="47"/>
  <c r="M30" i="47"/>
  <c r="M29" i="47"/>
  <c r="M28" i="47"/>
  <c r="M27" i="47"/>
  <c r="M26" i="47"/>
  <c r="M25" i="47"/>
  <c r="M24" i="47"/>
  <c r="M23" i="47"/>
  <c r="M22" i="47"/>
  <c r="M21" i="47"/>
  <c r="M20" i="47"/>
  <c r="M19" i="47"/>
  <c r="M18" i="47"/>
  <c r="M17" i="47"/>
  <c r="M16" i="47"/>
  <c r="M15" i="47"/>
  <c r="M14" i="47"/>
  <c r="M13" i="47"/>
  <c r="M12" i="47"/>
  <c r="M11" i="47"/>
  <c r="M10" i="47"/>
  <c r="M9" i="47"/>
  <c r="M8" i="47"/>
  <c r="M7" i="47"/>
  <c r="M6" i="47"/>
  <c r="M5" i="47"/>
  <c r="H72" i="11" l="1"/>
  <c r="H71" i="11"/>
  <c r="H70" i="11"/>
  <c r="H69" i="11"/>
  <c r="G69" i="11"/>
  <c r="G72" i="11"/>
  <c r="G71" i="11"/>
  <c r="G70" i="11"/>
  <c r="D76" i="11"/>
  <c r="D71" i="11"/>
  <c r="D72" i="11"/>
  <c r="D73" i="11"/>
  <c r="D74" i="11"/>
  <c r="D75" i="11"/>
  <c r="D70" i="11"/>
  <c r="D69" i="11"/>
  <c r="C69" i="11"/>
  <c r="C70" i="11"/>
  <c r="C71" i="11"/>
  <c r="C72" i="11"/>
  <c r="C73" i="11"/>
  <c r="C74" i="11"/>
  <c r="C75" i="11"/>
  <c r="C76" i="11"/>
  <c r="D64" i="11"/>
  <c r="C64" i="11"/>
  <c r="D63" i="11"/>
  <c r="C63" i="11"/>
  <c r="D62" i="11"/>
  <c r="C62" i="11"/>
  <c r="D61" i="11"/>
  <c r="C61" i="11"/>
  <c r="D60" i="11"/>
  <c r="C60" i="11"/>
  <c r="D51" i="11"/>
  <c r="C51" i="11"/>
  <c r="D50" i="11"/>
  <c r="C50" i="11"/>
  <c r="D49" i="11"/>
  <c r="C49" i="11"/>
  <c r="H48" i="11"/>
  <c r="G48" i="11"/>
  <c r="D48" i="11"/>
  <c r="C48" i="11"/>
  <c r="H47" i="11"/>
  <c r="G47" i="11"/>
  <c r="D47" i="11"/>
  <c r="C47" i="11"/>
  <c r="H46" i="11"/>
  <c r="G46" i="11"/>
  <c r="D46" i="11"/>
  <c r="C46" i="11"/>
  <c r="U57" i="29"/>
  <c r="W68" i="29"/>
  <c r="V68" i="29"/>
  <c r="U68" i="29"/>
  <c r="T68" i="29"/>
  <c r="M68" i="29"/>
  <c r="L68" i="29"/>
  <c r="K68" i="29"/>
  <c r="J68" i="29"/>
  <c r="I68" i="29"/>
  <c r="H68" i="29"/>
  <c r="V67" i="29"/>
  <c r="U67" i="29"/>
  <c r="T67" i="29"/>
  <c r="M67" i="29"/>
  <c r="L67" i="29"/>
  <c r="K67" i="29"/>
  <c r="J67" i="29"/>
  <c r="I67" i="29"/>
  <c r="H67" i="29"/>
  <c r="V66" i="29"/>
  <c r="T66" i="29"/>
  <c r="V65" i="29"/>
  <c r="T65" i="29"/>
  <c r="V64" i="29"/>
  <c r="T64" i="29"/>
  <c r="V63" i="29"/>
  <c r="T63" i="29"/>
  <c r="W58" i="29"/>
  <c r="V58" i="29"/>
  <c r="U58" i="29"/>
  <c r="T58" i="29"/>
  <c r="M58" i="29"/>
  <c r="L58" i="29"/>
  <c r="K58" i="29"/>
  <c r="J58" i="29"/>
  <c r="I58" i="29"/>
  <c r="H58" i="29"/>
  <c r="W57" i="29"/>
  <c r="V57" i="29"/>
  <c r="T57" i="29"/>
  <c r="W56" i="29"/>
  <c r="V56" i="29"/>
  <c r="U56" i="29"/>
  <c r="T56" i="29"/>
  <c r="W55" i="29"/>
  <c r="V55" i="29"/>
  <c r="U55" i="29"/>
  <c r="T55" i="29"/>
  <c r="W54" i="29"/>
  <c r="V54" i="29"/>
  <c r="U54" i="29"/>
  <c r="T54" i="29"/>
  <c r="W49" i="29"/>
  <c r="V49" i="29"/>
  <c r="U49" i="29"/>
  <c r="T49" i="29"/>
  <c r="M49" i="29"/>
  <c r="L49" i="29"/>
  <c r="K49" i="29"/>
  <c r="J49" i="29"/>
  <c r="I49" i="29"/>
  <c r="H49" i="29"/>
  <c r="W48" i="29"/>
  <c r="V48" i="29"/>
  <c r="U48" i="29"/>
  <c r="T48" i="29"/>
  <c r="W47" i="29"/>
  <c r="V47" i="29"/>
  <c r="U47" i="29"/>
  <c r="T47" i="29"/>
  <c r="W46" i="29"/>
  <c r="V46" i="29"/>
  <c r="U46" i="29"/>
  <c r="T46" i="29"/>
  <c r="W40" i="29"/>
  <c r="V40" i="29"/>
  <c r="W39" i="29"/>
  <c r="V39" i="29"/>
  <c r="W38" i="29"/>
  <c r="V38" i="29"/>
  <c r="W37" i="29"/>
  <c r="V37" i="29"/>
  <c r="W36" i="29"/>
  <c r="V36" i="29"/>
  <c r="W32" i="29"/>
  <c r="V32" i="29"/>
  <c r="U32" i="29"/>
  <c r="T32" i="29"/>
  <c r="M32" i="29"/>
  <c r="L32" i="29"/>
  <c r="K32" i="29"/>
  <c r="J32" i="29"/>
  <c r="I32" i="29"/>
  <c r="H32" i="29"/>
  <c r="W31" i="29"/>
  <c r="V31" i="29"/>
  <c r="U31" i="29"/>
  <c r="T31" i="29"/>
  <c r="M31" i="29"/>
  <c r="L31" i="29"/>
  <c r="K31" i="29"/>
  <c r="J31" i="29"/>
  <c r="I31" i="29"/>
  <c r="H31" i="29"/>
  <c r="W30" i="29"/>
  <c r="V30" i="29"/>
  <c r="T30" i="29"/>
  <c r="W29" i="29"/>
  <c r="V29" i="29"/>
  <c r="T29" i="29"/>
  <c r="W28" i="29"/>
  <c r="V28" i="29"/>
  <c r="T28" i="29"/>
  <c r="W27" i="29"/>
  <c r="V27" i="29"/>
  <c r="T27" i="29"/>
  <c r="W26" i="29"/>
  <c r="V26" i="29"/>
  <c r="T26" i="29"/>
  <c r="W25" i="29"/>
  <c r="V25" i="29"/>
  <c r="T25" i="29"/>
  <c r="W21" i="29"/>
  <c r="V21" i="29"/>
  <c r="U21" i="29"/>
  <c r="T21" i="29"/>
  <c r="M21" i="29"/>
  <c r="L21" i="29"/>
  <c r="K21" i="29"/>
  <c r="J21" i="29"/>
  <c r="W20" i="29"/>
  <c r="V20" i="29"/>
  <c r="U20" i="29"/>
  <c r="T20" i="29"/>
  <c r="M20" i="29"/>
  <c r="L20" i="29"/>
  <c r="K20" i="29"/>
  <c r="J20" i="29"/>
  <c r="W19" i="29"/>
  <c r="V19" i="29"/>
  <c r="U19" i="29"/>
  <c r="T19" i="29"/>
  <c r="M19" i="29"/>
  <c r="L19" i="29"/>
  <c r="K19" i="29"/>
  <c r="J19" i="29"/>
  <c r="W18" i="29"/>
  <c r="V18" i="29"/>
  <c r="U18" i="29"/>
  <c r="T18" i="29"/>
  <c r="M18" i="29"/>
  <c r="L18" i="29"/>
  <c r="K18" i="29"/>
  <c r="J18" i="29"/>
  <c r="I18" i="29"/>
  <c r="H18" i="29"/>
  <c r="W17" i="29"/>
  <c r="V17" i="29"/>
  <c r="U17" i="29"/>
  <c r="T17" i="29"/>
  <c r="M17" i="29"/>
  <c r="L17" i="29"/>
  <c r="K17" i="29"/>
  <c r="J17" i="29"/>
  <c r="I17" i="29"/>
  <c r="H17" i="29"/>
  <c r="W16" i="29"/>
  <c r="V16" i="29"/>
  <c r="U16" i="29"/>
  <c r="T16" i="29"/>
  <c r="M16" i="29"/>
  <c r="L16" i="29"/>
  <c r="K16" i="29"/>
  <c r="J16" i="29"/>
  <c r="I16" i="29"/>
  <c r="H16" i="29"/>
  <c r="W15" i="29"/>
  <c r="V15" i="29"/>
  <c r="W14" i="29"/>
  <c r="V14" i="29"/>
  <c r="W13" i="29"/>
  <c r="V13" i="29"/>
  <c r="W12" i="29"/>
  <c r="V12" i="29"/>
  <c r="W11" i="29"/>
  <c r="V11" i="29"/>
  <c r="W10" i="29"/>
  <c r="V10" i="29"/>
  <c r="W9" i="29"/>
  <c r="V9" i="29"/>
  <c r="H74" i="11" l="1"/>
  <c r="C57" i="11"/>
  <c r="D57" i="11"/>
  <c r="H50" i="11"/>
  <c r="D66" i="11"/>
  <c r="G50" i="11"/>
  <c r="G74" i="11"/>
  <c r="C77" i="11"/>
  <c r="C66" i="11"/>
  <c r="D77" i="11"/>
  <c r="C29" i="11"/>
  <c r="D29" i="11"/>
  <c r="G37" i="11"/>
  <c r="H37" i="11"/>
  <c r="H13" i="11"/>
  <c r="G13" i="11"/>
  <c r="D40" i="11"/>
  <c r="C40" i="11"/>
  <c r="H27" i="11"/>
  <c r="G2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tc={DA620D6C-E0F7-4488-8AA2-C1F28194BD68}</author>
    <author>tc={7B238B4F-E438-4D25-8DE4-86D295EBA7D9}</author>
    <author>tc={84F2A415-299B-4479-B235-114491C58265}</author>
    <author>tc={8602083A-A974-48B3-B362-75F364F687DD}</author>
    <author>tc={38082688-916D-4A60-BB63-29B531F5A164}</author>
    <author>tc={5C3E2B77-B8FF-4263-A5E4-364F20958B5A}</author>
    <author>tc={D4F2E4BB-E604-4E93-B0BA-F389447F6CC3}</author>
    <author>tc={D55A67AC-E503-4CCB-86F4-4C296D964EFB}</author>
    <author>tc={91788C1C-52BF-4236-9047-1778359557BB}</author>
    <author>tc={F69CB1E0-D040-46E7-A5D1-0CCF874A73F3}</author>
  </authors>
  <commentList>
    <comment ref="Q2" authorId="0" shapeId="0" xr:uid="{DA620D6C-E0F7-4488-8AA2-C1F28194BD68}">
      <text>
        <t>[Threaded comment]
Your version of Excel allows you to read this threaded comment; however, any edits to it will get removed if the file is opened in a newer version of Excel. Learn more: https://go.microsoft.com/fwlink/?linkid=870924
Comment:
    Monto referencial</t>
      </text>
    </comment>
    <comment ref="Q3" authorId="1" shapeId="0" xr:uid="{7B238B4F-E438-4D25-8DE4-86D295EBA7D9}">
      <text>
        <t>[Threaded comment]
Your version of Excel allows you to read this threaded comment; however, any edits to it will get removed if the file is opened in a newer version of Excel. Learn more: https://go.microsoft.com/fwlink/?linkid=870924
Comment:
    Monto referencial</t>
      </text>
    </comment>
    <comment ref="Q4" authorId="2" shapeId="0" xr:uid="{84F2A415-299B-4479-B235-114491C58265}">
      <text>
        <t>[Threaded comment]
Your version of Excel allows you to read this threaded comment; however, any edits to it will get removed if the file is opened in a newer version of Excel. Learn more: https://go.microsoft.com/fwlink/?linkid=870924
Comment:
    Monto referencial</t>
      </text>
    </comment>
    <comment ref="Q5" authorId="3" shapeId="0" xr:uid="{8602083A-A974-48B3-B362-75F364F687DD}">
      <text>
        <t>[Threaded comment]
Your version of Excel allows you to read this threaded comment; however, any edits to it will get removed if the file is opened in a newer version of Excel. Learn more: https://go.microsoft.com/fwlink/?linkid=870924
Comment:
    Monto referencial</t>
      </text>
    </comment>
    <comment ref="Q6" authorId="4" shapeId="0" xr:uid="{38082688-916D-4A60-BB63-29B531F5A164}">
      <text>
        <t>[Threaded comment]
Your version of Excel allows you to read this threaded comment; however, any edits to it will get removed if the file is opened in a newer version of Excel. Learn more: https://go.microsoft.com/fwlink/?linkid=870924
Comment:
    Monto referencial</t>
      </text>
    </comment>
    <comment ref="Q7" authorId="5" shapeId="0" xr:uid="{5C3E2B77-B8FF-4263-A5E4-364F20958B5A}">
      <text>
        <t>[Threaded comment]
Your version of Excel allows you to read this threaded comment; however, any edits to it will get removed if the file is opened in a newer version of Excel. Learn more: https://go.microsoft.com/fwlink/?linkid=870924
Comment:
    Monto referencial</t>
      </text>
    </comment>
    <comment ref="Q8" authorId="6" shapeId="0" xr:uid="{D4F2E4BB-E604-4E93-B0BA-F389447F6CC3}">
      <text>
        <t>[Threaded comment]
Your version of Excel allows you to read this threaded comment; however, any edits to it will get removed if the file is opened in a newer version of Excel. Learn more: https://go.microsoft.com/fwlink/?linkid=870924
Comment:
    Monto referencial</t>
      </text>
    </comment>
    <comment ref="Q9" authorId="7" shapeId="0" xr:uid="{D55A67AC-E503-4CCB-86F4-4C296D964EFB}">
      <text>
        <t>[Threaded comment]
Your version of Excel allows you to read this threaded comment; however, any edits to it will get removed if the file is opened in a newer version of Excel. Learn more: https://go.microsoft.com/fwlink/?linkid=870924
Comment:
    Monto referencial</t>
      </text>
    </comment>
    <comment ref="Q10" authorId="8" shapeId="0" xr:uid="{91788C1C-52BF-4236-9047-1778359557BB}">
      <text>
        <t>[Threaded comment]
Your version of Excel allows you to read this threaded comment; however, any edits to it will get removed if the file is opened in a newer version of Excel. Learn more: https://go.microsoft.com/fwlink/?linkid=870924
Comment:
    Monto referencial</t>
      </text>
    </comment>
    <comment ref="Q11" authorId="9" shapeId="0" xr:uid="{F69CB1E0-D040-46E7-A5D1-0CCF874A73F3}">
      <text>
        <t>[Threaded comment]
Your version of Excel allows you to read this threaded comment; however, any edits to it will get removed if the file is opened in a newer version of Excel. Learn more: https://go.microsoft.com/fwlink/?linkid=870924
Comment:
    Monto referencial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tc={CD114B4E-185C-4FFA-B609-B977540D7037}</author>
  </authors>
  <commentList>
    <comment ref="X28" authorId="0" shapeId="0" xr:uid="{CD114B4E-185C-4FFA-B609-B977540D7037}">
      <text>
        <t>[Threaded comment]
Your version of Excel allows you to read this threaded comment; however, any edits to it will get removed if the file is opened in a newer version of Excel. Learn more: https://go.microsoft.com/fwlink/?linkid=870924
Comment:
    Fund size as at 2020. No data for targeted fund size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<sst xmlns="http://schemas.openxmlformats.org/spreadsheetml/2006/main" count="24583" uniqueCount="4314">
  <si>
    <t>Wave energy</t>
  </si>
  <si>
    <t>Chris Hock</t>
  </si>
  <si>
    <t>Fisheries monitoring</t>
  </si>
  <si>
    <t>Shp recycling (IMO/ EU certified)</t>
  </si>
  <si>
    <t>Dairy cow waste to bio-gas/heat and bio-fertiliser</t>
  </si>
  <si>
    <t>Waste-to-energy</t>
  </si>
  <si>
    <t>E-hailing industry transition to Evs</t>
  </si>
  <si>
    <t>Green hydrogen/ ammonia</t>
  </si>
  <si>
    <t>Grid scale storage (120 MW)Grid scale storage (120 MW)</t>
  </si>
  <si>
    <t>Conversion of existing thermal generation to natural gas</t>
  </si>
  <si>
    <t>Southern African energy strategy (renewables etc); very early stage, just started with ramp-up</t>
  </si>
  <si>
    <t>Anglo American</t>
  </si>
  <si>
    <t>Build of large scale renewable hydrogen generation in Namibia; ongoing case</t>
  </si>
  <si>
    <t>Hyphen/ Enertrag</t>
  </si>
  <si>
    <t>Negotiation of power agreement with state utility, combined with renewable energy generation</t>
  </si>
  <si>
    <t>Richards Bay Mineral</t>
  </si>
  <si>
    <t>EcoTutu</t>
  </si>
  <si>
    <t>Breakthrough</t>
  </si>
  <si>
    <t>Think Bikes</t>
  </si>
  <si>
    <t>Vectar Energy</t>
  </si>
  <si>
    <t>Mitimeth</t>
  </si>
  <si>
    <t>Oretonics</t>
  </si>
  <si>
    <t>Quadloop</t>
  </si>
  <si>
    <t>Planet 3R</t>
  </si>
  <si>
    <t>$4.5bn required annually</t>
  </si>
  <si>
    <t>Limited-scope program</t>
  </si>
  <si>
    <t>Multi-regional</t>
  </si>
  <si>
    <t>Conceptual design</t>
  </si>
  <si>
    <t>Clean cooking</t>
  </si>
  <si>
    <t>Investment Protocol to unlock financial flows for coastal cities adaptation to climate change and building resilience</t>
  </si>
  <si>
    <t>COP27 youth pavilion</t>
  </si>
  <si>
    <t>$5-10bn</t>
  </si>
  <si>
    <t>Investment in clean mass transit</t>
  </si>
  <si>
    <t>Africa Frontrunner alliance on net zero cement</t>
  </si>
  <si>
    <t>Global Fund for Mangroves</t>
  </si>
  <si>
    <t>Tackling commodity driven deforestation</t>
  </si>
  <si>
    <t>Feasibility assessment</t>
  </si>
  <si>
    <t>Sustainable Waste Management</t>
  </si>
  <si>
    <t>Major program</t>
  </si>
  <si>
    <t>African cities water adaptation (ACWA) fund</t>
  </si>
  <si>
    <t>Promoting access to renewable energy in Africa</t>
  </si>
  <si>
    <t>Southern Africa</t>
  </si>
  <si>
    <t>Regenerative livestock management to restore rangeland</t>
  </si>
  <si>
    <t>Kesh</t>
  </si>
  <si>
    <t>$10bn+</t>
  </si>
  <si>
    <t>Structuring/ execution</t>
  </si>
  <si>
    <t>Great Green Wall Accelerator</t>
  </si>
  <si>
    <t>$100-500m</t>
  </si>
  <si>
    <t>Central Africa Forest Initiative</t>
  </si>
  <si>
    <t>$50-100m</t>
  </si>
  <si>
    <t>Spark+ Fund</t>
  </si>
  <si>
    <t>$500m - $1bn</t>
  </si>
  <si>
    <t>Leveraging Energy Access Finance Framework (LEAF)</t>
  </si>
  <si>
    <t>North Africa</t>
  </si>
  <si>
    <t>Coalition for Climate Resilient Investment: Physical Climate Risk Assessment Methodology</t>
  </si>
  <si>
    <t>$1-5bn</t>
  </si>
  <si>
    <t>Infrastructure Climate Resilient Fund (ICRF)</t>
  </si>
  <si>
    <t>Green Finance Initiative Guarantee Facility</t>
  </si>
  <si>
    <t>Africa Development Bank Accelerated Adaptation Programme</t>
  </si>
  <si>
    <t>Western Indian Ocean</t>
  </si>
  <si>
    <t>Great Blue Wall</t>
  </si>
  <si>
    <t>Africa Green Hydrogen Alliance (AGHA)</t>
  </si>
  <si>
    <t>Finance transforming Africa's SME food system</t>
  </si>
  <si>
    <t>Infra asset (greenfield)</t>
  </si>
  <si>
    <t>Desert to Power G5 Sahel Facility</t>
  </si>
  <si>
    <t>Africa Green Finance Coalition</t>
  </si>
  <si>
    <t>Provides a strategic ESG investment framework for leveraging the private sector towards the finance needs of Africa’s energy transformation based on three pillars of sustainability, governance, and financ</t>
  </si>
  <si>
    <t>SDG7 Initiative for Africa SPV (SDG7-i4A)</t>
  </si>
  <si>
    <t>Deka</t>
  </si>
  <si>
    <t>Scaling investment in emerging low carbon resilience solutions in the water sector in African cities</t>
  </si>
  <si>
    <t>Adaptation &amp; resilience</t>
  </si>
  <si>
    <t>Intermediate</t>
  </si>
  <si>
    <t>High</t>
  </si>
  <si>
    <t>Catalytic fund for urban water resistance</t>
  </si>
  <si>
    <t>Assessing restoration opportunities and upscaling solutions to restore 100m ha of land in Africa by 2030. Long-term funding required is $10bn, with COP27 target of $750m of which $150m secured through Evergreening Alliance</t>
  </si>
  <si>
    <t>Mitigation (capture)</t>
  </si>
  <si>
    <t>Restoration of degraded land</t>
  </si>
  <si>
    <t>Promotion of SHPPs to supply mini-grids in rural Central African Republic</t>
  </si>
  <si>
    <t>$10-20m</t>
  </si>
  <si>
    <t>Mitigation (emissions)</t>
  </si>
  <si>
    <t>Central Africa</t>
  </si>
  <si>
    <t>Small hydroelectric power plants in the CAR</t>
  </si>
  <si>
    <t>CBCC</t>
  </si>
  <si>
    <t>Constitutes 5 projects that aim at to achieve zero flared gas, maximize LPG recovery and condensate from the flared gas and use the residual gas to feed the turbine fuel system</t>
  </si>
  <si>
    <t>Commercial</t>
  </si>
  <si>
    <t>Medium</t>
  </si>
  <si>
    <t>Gas Flaring</t>
  </si>
  <si>
    <t>Egypt</t>
  </si>
  <si>
    <t>Produce 30KTA of Pyrolysis oil from plastic waste by thermal decomposition and hydrocracking, which is the latest approach to plastic recycling</t>
  </si>
  <si>
    <t>Melamine Project in Damietta Port (CCU)</t>
  </si>
  <si>
    <t>Fuel Oil Production from Waste Plastic</t>
  </si>
  <si>
    <t xml:space="preserve">Produce biodegradable plastics that are manufactured from bio-based sources such as oils, vegetable fats and starch derived from agricultural wastes instead of using fossil fuels as raw material </t>
  </si>
  <si>
    <t>Production of Biodegradable Plastic (PLA)</t>
  </si>
  <si>
    <t>Produce biofuel through third generation methods by using algae as a feedstock, where algae is cultivated and algae oil is then extracted in order to produce biofuel</t>
  </si>
  <si>
    <t>Production of Bio-fuel from Algae Oil</t>
  </si>
  <si>
    <t>Produce bioethanol from a quality renewable biofuel according to international standards with a capacity of 100,000 tons per year</t>
  </si>
  <si>
    <t>Bio-ethanol production</t>
  </si>
  <si>
    <t>5 factories that Egypt aims to establish, to completely eliminate the environmental problems resulting from burning rice straw</t>
  </si>
  <si>
    <t>Wooden plates production (MDF) from Rice Straw</t>
  </si>
  <si>
    <t>To enhance the protection of remote communities against damage risks of flash floods, and to harvest the biggest possible volume of rainwater to enhance water and food security for water-scarce communities</t>
  </si>
  <si>
    <t>Non-commercial</t>
  </si>
  <si>
    <t>Flash flood protection and rainwater harvesting for climate adaptation and food security</t>
  </si>
  <si>
    <t>Improve Climate Resilience of Agriculture by means of sustainable modernization of the on-farm irrigation systems, leading to raising water efficiency and productivity under water scarcity conditions</t>
  </si>
  <si>
    <t>Multi</t>
  </si>
  <si>
    <t>Improve agricultural climate resilience by modernizing on-farm practices</t>
  </si>
  <si>
    <t>Providing renewable energy solutions to smallholder farmers, and establishing functional links and networks with partners</t>
  </si>
  <si>
    <t>Scaling up solar pumping for irrigation</t>
  </si>
  <si>
    <t>Protect and develop low land areas against the sea-level rise in 3 cities located on the Mediterranean coast north of the Nile Delta</t>
  </si>
  <si>
    <t>Integration of coastal protection and development in 3 Egyptian cities in the Mediterranean</t>
  </si>
  <si>
    <t>Improving operation and control in the irrigation canal networks to enhance agricultural climate resilience</t>
  </si>
  <si>
    <t>Irrigation rehabilitation for agricultural climate resilience</t>
  </si>
  <si>
    <t>Protect the Rosetta Promontory area using the sand motor technique to combat erosion risks. Integrate protection systems to provide resilience and sustainable development to the coastal zone in Egypt</t>
  </si>
  <si>
    <t>Natural protection of Rosetta shore line using the sand motor</t>
  </si>
  <si>
    <t>Constructing 6 solar desalination plants in 4 Governorates with capacity of 625,000 m3/day to enable adaptation to freshwater shortages</t>
  </si>
  <si>
    <t>1, 6</t>
  </si>
  <si>
    <t>Water desalination using solar energy</t>
  </si>
  <si>
    <t>Develop an early warning system and avenues for agricultural information flow and analysis and to implement agricultural insurance in areas at risk</t>
  </si>
  <si>
    <t>Establishing an early warning system</t>
  </si>
  <si>
    <t>Raise irrigation efficiency from 50 to 70% through the development of on-farm irrigation for some vulnerable areas in the old lands of Nile Valley and Delta</t>
  </si>
  <si>
    <t>On-farm irrigation in old lands</t>
  </si>
  <si>
    <t>Increasing the resilience of climatically vulnerable areas through specific interventions aiming to improve farmer's livelihoods</t>
  </si>
  <si>
    <t>Resilience for most vulnerable and marginal regions</t>
  </si>
  <si>
    <t>Enhance the adaptation of smallholder farmers to the risks of the SLR impacts in the northern part of the Delta</t>
  </si>
  <si>
    <t>Adaptation of the Northern Delta affected by Sea Level Rise (SLR)</t>
  </si>
  <si>
    <t>Enhance smallholder farmers adaptation to the impacts of climate change risks in Nile Delta and valley</t>
  </si>
  <si>
    <t>Crop adaptation in the Nile Valley and Delta</t>
  </si>
  <si>
    <t>Breakwater in the port of Alexandria</t>
  </si>
  <si>
    <t>The Alexandria Raml tram rehabilitation project</t>
  </si>
  <si>
    <t>Upgradng transport services to reduce GHG by 207,500 t CO2e annually</t>
  </si>
  <si>
    <t>Egypt electric light rail network</t>
  </si>
  <si>
    <t>Bus Rapid Transit (BRT) system - Ring Road</t>
  </si>
  <si>
    <t>Electric High-Speed Rails (HSR) (three subprojects)</t>
  </si>
  <si>
    <t>Infra asset (brownfield)</t>
  </si>
  <si>
    <t>Upgrading the Cairo metro network (two subprojects)</t>
  </si>
  <si>
    <t>Establishing a lending facility to promote energy-efficient aircon tech in Egypt</t>
  </si>
  <si>
    <t>Energy efficient cooling in buildings</t>
  </si>
  <si>
    <t>Replacing exisiting inefficient thermal power plants with wind and solar PV energy</t>
  </si>
  <si>
    <t>Replacement of thermal power with renewables</t>
  </si>
  <si>
    <t>Renewable Energy instead of Coal Scenario</t>
  </si>
  <si>
    <t>The Blue Economy</t>
  </si>
  <si>
    <t>Project</t>
  </si>
  <si>
    <t>&lt;$10m</t>
  </si>
  <si>
    <t xml:space="preserve">Private Sector coalition </t>
  </si>
  <si>
    <t>GBW</t>
  </si>
  <si>
    <t xml:space="preserve">Blue Ecopreneurs challenge </t>
  </si>
  <si>
    <t>Structuring Blue Bond and debt for nature swap, building pipeline and private investor coalition for 2million km2 of Ocean</t>
  </si>
  <si>
    <t xml:space="preserve">Blue Bond and debt for Nature Swap </t>
  </si>
  <si>
    <t>Establishing Regional Blue Natural Capital Incubator to fund 500 ocean ventures</t>
  </si>
  <si>
    <t>$20-50m</t>
  </si>
  <si>
    <t xml:space="preserve">Blue Nat Incubator and Financing Facility </t>
  </si>
  <si>
    <t>Building 20 ocean ventures</t>
  </si>
  <si>
    <t xml:space="preserve">Ocean Ventures Studio </t>
  </si>
  <si>
    <t>Blue Entrepreneurs</t>
  </si>
  <si>
    <t>Establishing Blue Carbon Credits projects targeting 40,000ha of mangroves and 10,000ha of Seagrasses</t>
  </si>
  <si>
    <t>4, 2</t>
  </si>
  <si>
    <t xml:space="preserve">Blue Carbon Accelerator Fund </t>
  </si>
  <si>
    <t>Restoring 40,000ha of mangroves, 10,000ha of Seagrasses, and Coral Reefs</t>
  </si>
  <si>
    <t xml:space="preserve">Regional restoration Hubs </t>
  </si>
  <si>
    <t xml:space="preserve">Regional governance and blue economy strategy </t>
  </si>
  <si>
    <t>Building Artisanal Fisheries incubators &amp; accelerators targeting 75,000 fisherman</t>
  </si>
  <si>
    <t>Small-scale fisheries and related value chains</t>
  </si>
  <si>
    <t>LMMAs</t>
  </si>
  <si>
    <t>7 Seascapes</t>
  </si>
  <si>
    <t>Developing management systems and treatment of solid waste dumped in the rivers and oceans</t>
  </si>
  <si>
    <t xml:space="preserve"> Circular blue economy, emissions reduction</t>
  </si>
  <si>
    <t>Land Restoration, Adaptation and Building Resilience</t>
  </si>
  <si>
    <t>2, 5</t>
  </si>
  <si>
    <t>Congo Basin solid river waste treatment</t>
  </si>
  <si>
    <t>Protecting and conserving forests on COMIFAC area in Central Africa by working with local communities</t>
  </si>
  <si>
    <t>Biodiversity conservation/Forest conservation/REDD+</t>
  </si>
  <si>
    <t>Conservation of forests in the COMIFAC area</t>
  </si>
  <si>
    <t>Sustainable agriculture/ food processing/livestock management/value-chain development/land use planning/</t>
  </si>
  <si>
    <t>Food Security and Climate Smart Agriculture</t>
  </si>
  <si>
    <t>NEW FARMING VILLAGES</t>
  </si>
  <si>
    <t>Carbon emission avoidance/Access to clean (hydro) energy</t>
  </si>
  <si>
    <t>Energy security and stability</t>
  </si>
  <si>
    <t>Infra</t>
  </si>
  <si>
    <t>West Africa</t>
  </si>
  <si>
    <t>Lemba 2 Hydroelectric Project</t>
  </si>
  <si>
    <t>Carbon emission avoidance/Forest conservation/Biodiversity conservation/Access to clean electricity</t>
  </si>
  <si>
    <t>Design and carry out micro-and pico-electricity pilot projects associated with the production of drinking water</t>
  </si>
  <si>
    <t>Agroforestry/Avoidance of deforestation/Avoidance of land degradation/Avoidance of erosion/Reduced carbon emission from slash-and-burn</t>
  </si>
  <si>
    <t>Anti-erosion project through a forest conservation program in the province of Tshopo, Kasai, Kinshasa, Bafwasene-Mamba, and multi-province and territory</t>
  </si>
  <si>
    <t>Nature-based solution/Reforestation/Adaptation</t>
  </si>
  <si>
    <t xml:space="preserve">Development of the collectors of the sites of Zamba, Amelo, Ntendengele, and Matombe in the lower town of Mbanza-Ngungu </t>
  </si>
  <si>
    <t>Blue economy/blue carbon</t>
  </si>
  <si>
    <t>Project to support the regional program for the integrated development of Lake Tanganyika (PRODAP)</t>
  </si>
  <si>
    <t>Soil enrichment/soil carbon management/</t>
  </si>
  <si>
    <t>Resilience-building of the populations of Kwango - KasongoLunda</t>
  </si>
  <si>
    <t>Forestation/Forest management/Forest/Land restoration/</t>
  </si>
  <si>
    <t>MULTIPURPOSE FOREST DEVELOPMENT AND VILLAGE LAND MANAGEMENT MOUNTAINS ARE LOCATED ALONG THE CHARI AND LOGONE RIVERS AND AT THE MOUTH OF THE LAKE CHAD.</t>
  </si>
  <si>
    <t>Agricultural/food value-chain development/Industry/Forestation/Carbon emission reduction</t>
  </si>
  <si>
    <t>THE COFFEE AND COCOA VALUE CHAIN</t>
  </si>
  <si>
    <t>Access to clean energy/emission reduction/avoidance</t>
  </si>
  <si>
    <t>Study and implementation of the Ruzizi I and Ruzizi Rehabilitation Program II and development of Ruzizi IIIQ</t>
  </si>
  <si>
    <t>Access to clean water/adaptation/wastewater management, etc.</t>
  </si>
  <si>
    <t>Water and Cities</t>
  </si>
  <si>
    <t>Low</t>
  </si>
  <si>
    <t>Support for improving access to drinking water and sanitation in rural areas urban, peri-urban and semi-urban</t>
  </si>
  <si>
    <t>Agricultural/food value-chain development/Forestation/Carbon emission reduction</t>
  </si>
  <si>
    <t>THE BANANA AND PLANTAIN CHAIN</t>
  </si>
  <si>
    <t>S2B - Feasibility</t>
  </si>
  <si>
    <t>Water Transport</t>
  </si>
  <si>
    <t>Transport</t>
  </si>
  <si>
    <t>Praia-Dakar Shipping and Maritime Services Project</t>
  </si>
  <si>
    <t>PIDA PAP2</t>
  </si>
  <si>
    <t>Building resilience by operationalizing São Tomé and Príncipe's water management early warning system</t>
  </si>
  <si>
    <t>S3A - Project Structuring</t>
  </si>
  <si>
    <t>hidrologia: gestão das bacias hidrográficas e emissão de alerta dos eventos extremo</t>
  </si>
  <si>
    <t>Trans-boundary Water</t>
  </si>
  <si>
    <t>Operation of hydrometric stations, São Tomé and Príncipe</t>
  </si>
  <si>
    <t>Modernising water infrastructure through implementation of a telemetry, supervisory control and data acquisition system (SCADA)</t>
  </si>
  <si>
    <t xml:space="preserve">Smart Water infrastrucure </t>
  </si>
  <si>
    <t>East Africa</t>
  </si>
  <si>
    <t>Mauritius water infrastructure SCADA system</t>
  </si>
  <si>
    <t>S1 - Project Definition</t>
  </si>
  <si>
    <t>Water Supply (includes climate resilience water resource management components)</t>
  </si>
  <si>
    <t>Water Supply Project in Antanambao Manampotsy (Atsinanana Region)</t>
  </si>
  <si>
    <t>S0 - Enabling Environment and Needs Assessment</t>
  </si>
  <si>
    <t>Port</t>
  </si>
  <si>
    <t>Liaison maritime entre les Iles Comores</t>
  </si>
  <si>
    <t xml:space="preserve">Continental seamless airspace in Africa in the context of SAATM </t>
  </si>
  <si>
    <t>S2A - Pre-Feasibility</t>
  </si>
  <si>
    <t>Transmission Lines</t>
  </si>
  <si>
    <t>Energy</t>
  </si>
  <si>
    <t>Egypt and Libya regional electrical interconnection as the first stage of the completion of the regional electrical interconnection of the North African Region.</t>
  </si>
  <si>
    <t>Egypt and Sudan electrical grid as the first stage of the continental electrical interconnection using the right way of Cairo - Cape Town Road.</t>
  </si>
  <si>
    <t>Road</t>
  </si>
  <si>
    <t>Modernisation de la RN01 (transaharienne)entre Ghardaia et Tamenrasset</t>
  </si>
  <si>
    <t>Cross-border interconnection between Guba (Ethiopia) and Kahrtoum (Sudan)</t>
  </si>
  <si>
    <t>E. Africa Green Power Transmssion Network (Project 6)</t>
  </si>
  <si>
    <t>Pipelines</t>
  </si>
  <si>
    <t>Just energy transition</t>
  </si>
  <si>
    <t>LAPSSET Crude Oil Pipeline: Lamu to South Sudan</t>
  </si>
  <si>
    <t>Inland Water Transport</t>
  </si>
  <si>
    <t>Establishment of a Navigational Line between Lake Victoria and the Mediterranean Sea-Feasibility Study Phase 2 (VICMED)</t>
  </si>
  <si>
    <t>Water Transfer</t>
  </si>
  <si>
    <t>Water</t>
  </si>
  <si>
    <t xml:space="preserve">Mobilisation and transfer of water from Bria dam to lake Chad </t>
  </si>
  <si>
    <t>Feasibility and In-Depth Studies on the Development of Lake Chad</t>
  </si>
  <si>
    <t>Terrestrial Connectivity Infrastructure</t>
  </si>
  <si>
    <t>ICT</t>
  </si>
  <si>
    <t>Digital transformations</t>
  </si>
  <si>
    <t xml:space="preserve">Sudan section of the Fiber optic connectivity component of the Port Sudan to Douala corridor </t>
  </si>
  <si>
    <t>S3B - Transaction Support &amp; Financial  Close</t>
  </si>
  <si>
    <t>El Fasher – Kabkabiya – El Geneina – Adri</t>
  </si>
  <si>
    <t>Rihaid El Birdi – Om Dafug</t>
  </si>
  <si>
    <t>Generation - Hydro</t>
  </si>
  <si>
    <t>Grand INGA Phase 1</t>
  </si>
  <si>
    <t>Multipurpose Dams</t>
  </si>
  <si>
    <t>CONTINENTAL AFRICA WATER INVESTMENT SUPPORT PROGRAM (AIP) ON TRANSBOUNDARY WATER INVESTMENT PROJECTS: INTEGRATED TRANSBOUNDARY AND REGIONAL INVESTMENTS IN WATER-HEALTH-ENERGY-FOOD SECURITY (WHEF).</t>
  </si>
  <si>
    <t>Inga 3 Transmission Interconnector</t>
  </si>
  <si>
    <t>Extension of National ICT Broadband Backbone (NICTBB) to DRC by construction of optical fibre cable across Lake Tanganyika and point of presences (PoPs) for providing connectivity with DRC</t>
  </si>
  <si>
    <t>Completing optic fibre links in Niger &amp; Chad and establishing pilot data centres</t>
  </si>
  <si>
    <t>Trans-Saharan optic fibre broadband project</t>
  </si>
  <si>
    <t>Internet exchange points</t>
  </si>
  <si>
    <t>Development of data center infrastructure underpinning the digital economy</t>
  </si>
  <si>
    <t>Support program for the facilitation of transport by inland waterways, the securing of river navigation and the sustainable management of water resources in the Congo Basin</t>
  </si>
  <si>
    <t>Construction of a bridge over the Oubangui River, development of missing links in the Bangui-Kisangani-Kampala &amp; Kisangani-Bujumbura road corridors, and facilitation of transport, trade and transit along the</t>
  </si>
  <si>
    <t>Interconnection of electrical networks between Inga-Cabinda and Pointe-Noire</t>
  </si>
  <si>
    <t>Project for the construction of the bridge over the Ntem River located on the Kribi-Campo-Bata Transnational Road linking the Republic of Cameroon and the Republic of Equatorial Guinea</t>
  </si>
  <si>
    <t>Development of the BOOUE and TSENGUE-LELEDI hydroelectric sites, and construction of the associated transmission lines</t>
  </si>
  <si>
    <t>Development of BAC and LOTEMO hydroelectric sites on the Lobaye River, and related works in CAR</t>
  </si>
  <si>
    <t>Interconnection of broadband networks of Member States</t>
  </si>
  <si>
    <t>Construction of dam and development of Palambo Hydroelectric Power Station</t>
  </si>
  <si>
    <t>Development of the Chollet hydroelectric site and associated transmission lines</t>
  </si>
  <si>
    <t>Masaka - Mwanza Transmission Line Project</t>
  </si>
  <si>
    <t>Constructing a dam on the Malaba river between Uganda and Kenya to increase climate adaptation through agricultural irrigation</t>
  </si>
  <si>
    <t>Angololo Multipurpose Water Resources Development Project</t>
  </si>
  <si>
    <t>Building inter-connectivity infrastructure at border points comprising 400 Gbps PoPs and Smart Hub data centre in Kenya</t>
  </si>
  <si>
    <t>Transborder Submarine Fiber PoPs and Regional Smart Hub</t>
  </si>
  <si>
    <t>Rail</t>
  </si>
  <si>
    <t>Construction to standard gauge of the Mombasa – Nairobi – Malaba – Kampala - Kigali line (with Malaba – Nimule – Juba spur)</t>
  </si>
  <si>
    <t>Terrestrial connectivity infrastructure</t>
  </si>
  <si>
    <t>Juba - Nairobi Fiber Optic Link</t>
  </si>
  <si>
    <t>LAPSSET RAILWAY</t>
  </si>
  <si>
    <t>Akagera River Transport</t>
  </si>
  <si>
    <t>Construction of Central Corridor Standard Gauge Rail (SGR) of the Dar es Salaam – Isaka – Mwanza and Isaka – Kigali / Keza – Gitega – Musongati / Tabora - Kigoma/Uvinza - Musongati ‐ Gitega (with extension to Eastern DRC)</t>
  </si>
  <si>
    <t>Dawa River Multi-purpose Dam</t>
  </si>
  <si>
    <t>Construction of 287 MW Rusizi IV Hydropower project</t>
  </si>
  <si>
    <t>Noumbiel multipurpose dam</t>
  </si>
  <si>
    <t>150 MW solar PV project in Fana, Bougouni and Sanankoroba in Mali</t>
  </si>
  <si>
    <t>Generation - Solar</t>
  </si>
  <si>
    <t>150 MW Regional Solar Power Park Project in Mali</t>
  </si>
  <si>
    <t>Praia-Dakar-Abidjan Multimodal Transport Corridor</t>
  </si>
  <si>
    <t>Connecting the island nation of Cabo Verde to West Africa neighbors</t>
  </si>
  <si>
    <t>Construction of Amilcar Cabral submarine cable system</t>
  </si>
  <si>
    <t>Hydroelectric facility being developed on the Dongo River in Nigeria</t>
  </si>
  <si>
    <t>3 GW Mambillla Hydroelectric Power Project</t>
  </si>
  <si>
    <t>Hydroelectric power plant of Louga 1 and 2 (246 MW)</t>
  </si>
  <si>
    <t>Abidjan-Ouagadougou-Niamey -Cotonou-Lome Regional Rail Loop Project</t>
  </si>
  <si>
    <t>Abidjan-Lagos Corridor Highway Development Project</t>
  </si>
  <si>
    <t>Fomi Multipurpose Dam Development Project</t>
  </si>
  <si>
    <t>Internet Exchange Points</t>
  </si>
  <si>
    <t>Implementation of a Regional Internet Exchange Point</t>
  </si>
  <si>
    <t>ZIZABONA Transmission Power Interconnector</t>
  </si>
  <si>
    <t>Noordoewer-Vioolsdrift Dam</t>
  </si>
  <si>
    <t>Construction of Standard Gauge railway from Mtwara - Mbamba Bay railway with/and spurs to Liganga, and Mchuchuma.</t>
  </si>
  <si>
    <t>Luapula Hydropower project</t>
  </si>
  <si>
    <t>Baynes Hydropower Project</t>
  </si>
  <si>
    <t>Beira Port Development</t>
  </si>
  <si>
    <t>Developing a dam and water storage reservoir in the Lesotho Lowlands, and a water conveyance system, through South Africa to Botswana</t>
  </si>
  <si>
    <t>Lesotho Botswana Water Transfer</t>
  </si>
  <si>
    <t>Extending NICTBB from Tanzania to Mozambique by constructing optical fibre cable and point of presences (PoPs)</t>
  </si>
  <si>
    <t>Extension of National ICT Broadband Backbone (NICTBB)</t>
  </si>
  <si>
    <t>Hydropower and water system, providing Lesotho with clean energy and South Africa with quality water</t>
  </si>
  <si>
    <t>Lesotho Highlands Water Project Phase II</t>
  </si>
  <si>
    <t>Data Centers</t>
  </si>
  <si>
    <t>SADC Regional Carrier-Neutral Data Center</t>
  </si>
  <si>
    <t>Libyan Alternate Freeway</t>
  </si>
  <si>
    <t>Highway connecting the terminal part of the Fez-Oujda highway to the East-West Algerian highway</t>
  </si>
  <si>
    <t>Using solar and wind energy to extract groundwater in the pastoral wells in the western region of the Jafara Plain</t>
  </si>
  <si>
    <t>Doubling of the RN06 between Mascara and Bechar over 500km and the RN50 between Bechar and the Algerian-Mauritania border over 1700km</t>
  </si>
  <si>
    <t>Bousalemn highway in Tunisia at the Algerian border</t>
  </si>
  <si>
    <t>Border Post</t>
  </si>
  <si>
    <t>Rehabilitation and creation of cross-border centers in multi-service logistics zones, as part of the development of the Trans-Maghreb Corridor</t>
  </si>
  <si>
    <t>Rehabilitation, modernization and improvement of the services of the Trans-Maghreb railway line</t>
  </si>
  <si>
    <t>Overview</t>
  </si>
  <si>
    <t>Maturity II</t>
  </si>
  <si>
    <t>Project cost ($m)</t>
  </si>
  <si>
    <t>Sub-sector</t>
  </si>
  <si>
    <t>Sector</t>
  </si>
  <si>
    <t>Sub-theme</t>
  </si>
  <si>
    <t>Type of project II</t>
  </si>
  <si>
    <t>Cost bracket</t>
  </si>
  <si>
    <t>Type of project I</t>
  </si>
  <si>
    <t>Nature of impact</t>
  </si>
  <si>
    <t>Country</t>
  </si>
  <si>
    <t>Region</t>
  </si>
  <si>
    <t>Alt. theme</t>
  </si>
  <si>
    <t>Theme</t>
  </si>
  <si>
    <t>Indicative commercial potential</t>
  </si>
  <si>
    <t>Indicative Level of impact</t>
  </si>
  <si>
    <t>Deal/ project stage</t>
  </si>
  <si>
    <t>Project name</t>
  </si>
  <si>
    <t>Source</t>
  </si>
  <si>
    <t>Ref.</t>
  </si>
  <si>
    <t>Other info</t>
  </si>
  <si>
    <t>Key splits</t>
  </si>
  <si>
    <t>Key filtration criteria</t>
  </si>
  <si>
    <t>Basic info</t>
  </si>
  <si>
    <t>BCG input</t>
  </si>
  <si>
    <t>PROJECT NAME</t>
  </si>
  <si>
    <t>PROJECT OVERVIEW</t>
  </si>
  <si>
    <t>REGION</t>
  </si>
  <si>
    <t>XXX</t>
  </si>
  <si>
    <t>SLICER = SECTOR, IMPACT, COST, STAGE</t>
  </si>
  <si>
    <t>ID</t>
  </si>
  <si>
    <t>THEME</t>
  </si>
  <si>
    <t>PROJECT REGION</t>
  </si>
  <si>
    <t>PROJECT LOCATION</t>
  </si>
  <si>
    <t>RELATED PROGRAMS</t>
  </si>
  <si>
    <t>COUNTRIES TO BE IMPACTED &amp; HOW</t>
  </si>
  <si>
    <t>SECTOR</t>
  </si>
  <si>
    <t>SUB-SECTOR</t>
  </si>
  <si>
    <t>OTHER RELATED SECTORS</t>
  </si>
  <si>
    <t>DEAL TYPE</t>
  </si>
  <si>
    <t>Q1 - PROJECT CATEGORIZATION</t>
  </si>
  <si>
    <t>PROJECT SPONSORS</t>
  </si>
  <si>
    <t>Q2 - FINANCIAL INFORMATION</t>
  </si>
  <si>
    <t>TOTAL PROJECT COST</t>
  </si>
  <si>
    <t>NO OF YEARS COST IS SPREAD OVER</t>
  </si>
  <si>
    <t>WILL PROJECT BE FINANCED BY PUBLIC CAPITAL</t>
  </si>
  <si>
    <r>
      <t xml:space="preserve">HOW MUCH </t>
    </r>
    <r>
      <rPr>
        <b/>
        <sz val="11"/>
        <color theme="1"/>
        <rFont val="Calibri"/>
        <family val="2"/>
        <scheme val="minor"/>
      </rPr>
      <t>PC</t>
    </r>
    <r>
      <rPr>
        <sz val="11"/>
        <color theme="1"/>
        <rFont val="Calibri"/>
        <family val="2"/>
        <scheme val="minor"/>
      </rPr>
      <t xml:space="preserve"> IS EXPECTED/HAS BEEN INVESTED</t>
    </r>
  </si>
  <si>
    <r>
      <t xml:space="preserve">SOURCE OF </t>
    </r>
    <r>
      <rPr>
        <b/>
        <sz val="11"/>
        <color theme="1"/>
        <rFont val="Calibri"/>
        <family val="2"/>
        <scheme val="minor"/>
      </rPr>
      <t>PC</t>
    </r>
  </si>
  <si>
    <t>TARGET GEARING (DEBT-EQUITY RATIO)</t>
  </si>
  <si>
    <t>AMOUNT RAISED/COMMITTED TO DATE</t>
  </si>
  <si>
    <t>LATEST FINANCING ROUND</t>
  </si>
  <si>
    <t>FINANCING SOURCE TO DATE</t>
  </si>
  <si>
    <t>ARE THERE PROJECT OFFTAKERS</t>
  </si>
  <si>
    <t>PROJECT FINANCING ARRANGERS</t>
  </si>
  <si>
    <t>Q3 - KEY PROJECT INFORMATION</t>
  </si>
  <si>
    <t>DEVELOPERS</t>
  </si>
  <si>
    <t>CONTRACTORS</t>
  </si>
  <si>
    <t>ARE MDBs INVOLVED</t>
  </si>
  <si>
    <t>ARE ECAs INVOLVED</t>
  </si>
  <si>
    <t>CONTRACTUAL STRUCTURE</t>
  </si>
  <si>
    <t>LATEST MILESTONE</t>
  </si>
  <si>
    <t>CONCEPTUAL DESIGN PERIOD</t>
  </si>
  <si>
    <t>FEASIBILITY ASSESSMENT PERIOD</t>
  </si>
  <si>
    <t>STRUCTURING/FINANCIAL CLOSE PERIOD</t>
  </si>
  <si>
    <t>CONSTRUCTION/BUILD PERIOD</t>
  </si>
  <si>
    <t>OPERATING PERIOD</t>
  </si>
  <si>
    <t>OPERATION START DATE</t>
  </si>
  <si>
    <t>LIKELIHOOD OF BEING OPERATIONAL</t>
  </si>
  <si>
    <t>STAGE OF MATURITY</t>
  </si>
  <si>
    <t>YEARS OF PREVIOUS FUNDING ROUNDS</t>
  </si>
  <si>
    <t>ACTIONS TO REACH NEXT PHASE</t>
  </si>
  <si>
    <t>SIX(6) MONTHS STEPS</t>
  </si>
  <si>
    <t>SIX(6) MONTHS FINANCING</t>
  </si>
  <si>
    <t>TYPE OF FINANCE REQUIRED</t>
  </si>
  <si>
    <t>MIN SIZE OF INVESTMENT</t>
  </si>
  <si>
    <t>TWELVE(12) MONTHS STEPS</t>
  </si>
  <si>
    <t>TWELVE(12) MONTHS FINANCING</t>
  </si>
  <si>
    <t>BARRIERS TO RAISING FUNDS</t>
  </si>
  <si>
    <t>SUPPORT NEEDED TO UNLOCK INVESTMENTS</t>
  </si>
  <si>
    <t>REQUIRED FINANCING</t>
  </si>
  <si>
    <t>DEBT FACILITY/EQUITY RATING</t>
  </si>
  <si>
    <t>DEBT FINANCING TENOR</t>
  </si>
  <si>
    <t>IS THERE AVAILABILITY OF FIRST LOSS TRANCHE</t>
  </si>
  <si>
    <t>BORROWING ENTITY NAME</t>
  </si>
  <si>
    <t>BORROWING ENTITY JURISDICTION</t>
  </si>
  <si>
    <t>BORROWER SHAREHOLDERS</t>
  </si>
  <si>
    <t>SHAREHOLDING OF TOP SHAREHOLDER</t>
  </si>
  <si>
    <t>GUARANTORS</t>
  </si>
  <si>
    <t>SECURITY PACKAGE/GUARANTEE STRUCTURE</t>
  </si>
  <si>
    <t>WILL FINANCING BE REQUIRED AFTER 12 MONTHS</t>
  </si>
  <si>
    <t>FUNDING REQUIRED</t>
  </si>
  <si>
    <t>WHAT WOULD IT BE USED FOR</t>
  </si>
  <si>
    <t>MINIMUM FUNDING</t>
  </si>
  <si>
    <t>CLIMATE IMPACT</t>
  </si>
  <si>
    <t>NATURE OF CLIMATE IMPACT</t>
  </si>
  <si>
    <t>SCALE OF IMPACT</t>
  </si>
  <si>
    <t>EXPLANATION OF IMPACT</t>
  </si>
  <si>
    <t>EXPECTED ADDRESSABLE MARKET</t>
  </si>
  <si>
    <t>SUSTAINABLE DEV GOAL(S)</t>
  </si>
  <si>
    <t>MRV APPROACH</t>
  </si>
  <si>
    <t>FINAL SUBMISSION</t>
  </si>
  <si>
    <t>INFORMATION SOURCE</t>
  </si>
  <si>
    <t>CAN CC/UNECA REACH OUT</t>
  </si>
  <si>
    <t>CONTACT DETAILS</t>
  </si>
  <si>
    <t>Record ID</t>
  </si>
  <si>
    <t>[Tycho - BCG]</t>
  </si>
  <si>
    <t>[Eric Mwangi]</t>
  </si>
  <si>
    <t>TOTAL PROJECT COST (m$)</t>
  </si>
  <si>
    <t>HOW MUCH PC IS EXPECTED/HAS BEEN INVESTED</t>
  </si>
  <si>
    <t>SOURCE OF PC</t>
  </si>
  <si>
    <t>LEVEL OF IMPACT</t>
  </si>
  <si>
    <t>COMMERCIAL POTENTIAL</t>
  </si>
  <si>
    <t>ALT THEME</t>
  </si>
  <si>
    <t>Africa</t>
  </si>
  <si>
    <t>Kenya</t>
  </si>
  <si>
    <t>Land Restoration &amp; Building Resilience</t>
  </si>
  <si>
    <t>Morocco</t>
  </si>
  <si>
    <t>N/A</t>
  </si>
  <si>
    <t>Namibia</t>
  </si>
  <si>
    <t>South Africa</t>
  </si>
  <si>
    <t>Hydrogen, Solar, Wind</t>
  </si>
  <si>
    <t>The two key shareholders are: ENERTRAG and Nicholas Holdings Limited.</t>
  </si>
  <si>
    <t>Approx. US$ 10 billion.</t>
  </si>
  <si>
    <t>No public capital invested, but expected in final capital structure</t>
  </si>
  <si>
    <t>Importantly, Government is assuming the role of the custodian of the wealth to be generated for Namibia and her people with the development of Namibia’s green hydrogen industry</t>
  </si>
  <si>
    <t>Current shareholders</t>
  </si>
  <si>
    <t>Yes, please specify who:</t>
  </si>
  <si>
    <t>Lazard</t>
  </si>
  <si>
    <t>Climate risk</t>
  </si>
  <si>
    <t>ENERTRAG</t>
  </si>
  <si>
    <t>Yes</t>
  </si>
  <si>
    <t>Slaughter &amp; May, PRDW, Lazard, SLR Consulting, FTI Consulting, One of the Big Four accounting firms.</t>
  </si>
  <si>
    <t>Yes, please explain:</t>
  </si>
  <si>
    <t>No</t>
  </si>
  <si>
    <t>Other: please specify</t>
  </si>
  <si>
    <t>Conceptual design (concept design and concept note)</t>
  </si>
  <si>
    <t>2026 onwards</t>
  </si>
  <si>
    <t>Approx 2026</t>
  </si>
  <si>
    <t>See previous answer.</t>
  </si>
  <si>
    <t>Current work phase costs are covered which is being led by the Hyphen team.</t>
  </si>
  <si>
    <t>Other, please specify:</t>
  </si>
  <si>
    <t>Hyphen are looking into all sorts of investment options this includes multilateral / DFI engagement, shareholder stakes and Government participation. Project Financing will play an integral role in financing the project.</t>
  </si>
  <si>
    <t>Approx. US$ 10 billion</t>
  </si>
  <si>
    <t>These funds will be used for feasibility studies and the construction phase.</t>
  </si>
  <si>
    <t>Christopher Laing FTI Consulting</t>
  </si>
  <si>
    <t>Yes, please provide your email address:</t>
  </si>
  <si>
    <t>christopher.laing@fticonsulting.com</t>
  </si>
  <si>
    <t>Nigeria</t>
  </si>
  <si>
    <t>Gabon</t>
  </si>
  <si>
    <t>Tanzania</t>
  </si>
  <si>
    <t>Expect no public capital in final capital structure</t>
  </si>
  <si>
    <t>Construction of primary drainage channels in 4 regions in Lagos State</t>
  </si>
  <si>
    <t>Water &amp; Cities</t>
  </si>
  <si>
    <t>Water Infrastructures</t>
  </si>
  <si>
    <t>TBD</t>
  </si>
  <si>
    <t>None</t>
  </si>
  <si>
    <t>No financing commited to date</t>
  </si>
  <si>
    <t>Not clear yet</t>
  </si>
  <si>
    <t>Sea Level rise and extreme precipitation</t>
  </si>
  <si>
    <t>not yet defined</t>
  </si>
  <si>
    <t>Public private partnership</t>
  </si>
  <si>
    <t>Feasibility assessment (conducting technical, organizational, financial, social, environmental study for project approval)</t>
  </si>
  <si>
    <t>2015</t>
  </si>
  <si>
    <t>2023</t>
  </si>
  <si>
    <t>2028</t>
  </si>
  <si>
    <t>Unlock financing</t>
  </si>
  <si>
    <t>Financial activities</t>
  </si>
  <si>
    <t>NA</t>
  </si>
  <si>
    <t>TBC</t>
  </si>
  <si>
    <t>Investor engagement
Financing commitments</t>
  </si>
  <si>
    <t>Project implementation</t>
  </si>
  <si>
    <t>Concessional/ first loss debt, please specify which type:</t>
  </si>
  <si>
    <t>Adaptation &amp; resilience (e.g., flood defences, climate resilient crops)</t>
  </si>
  <si>
    <t>See above</t>
  </si>
  <si>
    <t>mezzour.aicha@bcg.com</t>
  </si>
  <si>
    <t>Algeria</t>
  </si>
  <si>
    <t>Public capital already invested</t>
  </si>
  <si>
    <t>Blue Carbon Accelerator</t>
  </si>
  <si>
    <t>Comoros</t>
  </si>
  <si>
    <t>Madagascar</t>
  </si>
  <si>
    <t>Mauritius</t>
  </si>
  <si>
    <t>Carbon Credits</t>
  </si>
  <si>
    <t>Revenue generating programs (e.g., smallholder farmer resilience project, with project revenues based on yield increase)</t>
  </si>
  <si>
    <t>USD 60M, with an aim to leverage an additional USD 500M of private investment</t>
  </si>
  <si>
    <t>secure funding</t>
  </si>
  <si>
    <t>Grant, please specify which type:</t>
  </si>
  <si>
    <t>thomas.sberna@iucn.org</t>
  </si>
  <si>
    <t>Regenerate 30</t>
  </si>
  <si>
    <t>Burundi</t>
  </si>
  <si>
    <t>DR Congo</t>
  </si>
  <si>
    <t>Senegal</t>
  </si>
  <si>
    <t>Zambia</t>
  </si>
  <si>
    <t>Food systems, Blue Economy and Agriculture</t>
  </si>
  <si>
    <t>Blue Economy</t>
  </si>
  <si>
    <t>Nespresso, Danone, USAID, USDA, SIDA, Ikea Foundation, Mastercard Foundation</t>
  </si>
  <si>
    <t>500 million USD</t>
  </si>
  <si>
    <t>Approximately 400M in public capital is expected</t>
  </si>
  <si>
    <t>USAID, USDA, Dutch Government, Sida, FCDO, Canadian Government</t>
  </si>
  <si>
    <t>100 million USD</t>
  </si>
  <si>
    <t>Nespresso, USAID, USDA, SIDA</t>
  </si>
  <si>
    <t>/</t>
  </si>
  <si>
    <t>TechnoServe</t>
  </si>
  <si>
    <t>Mobilization – TechnoServe’s existing regional and country teams support project launch and mobilization
through logframe review and refinement, detailed workplan development, and field team recruitment and
onboarding. Within the first six months of an intervention, the project team may conduct rapid diagnostics
(see below), refine training curriculum, recruit participants (e.g., businesses and farmers), and identify
additional local implementing partners as needed.
Rapid diagnostics – ecosystem, market, and value chain analyses conducted within the first months of an
intervention to further refine the intervention activities, target local geographies, or local stakeholder
involvement.</t>
  </si>
  <si>
    <t>20M USD</t>
  </si>
  <si>
    <t>1 million USD</t>
  </si>
  <si>
    <t>200 million USD</t>
  </si>
  <si>
    <t>Awareness from potential donors and investors, dependency on Restricted donor funding v.s. unrestricted funding.</t>
  </si>
  <si>
    <t>Connections with donors and investors and a platform for communication and awareness building</t>
  </si>
  <si>
    <t>300 million USD</t>
  </si>
  <si>
    <t>Floor Overbeeke, Director Global Regenerative Business, TechnoServe</t>
  </si>
  <si>
    <t>foverbeeke@tns.org</t>
  </si>
  <si>
    <t>Hyphen Hydrogen Energy   Namibia</t>
  </si>
  <si>
    <t>​Hyphen successfully bid on and has been awarded preferred bidder status on ~4,000km2 of land within the Tsau //Khaeb National Park for the development of Namibia’s first fully vertically integrated GW scale green hydrogen project.
The project is being developed as the first step in the implementation of Government’s strategy for the development of a large scale green hydrogen industry in various regions in Namibia to support both economic growth in Namibia and assist the world in achieving its decarbonisation goals.
This US$10 billion project is planned to be developed in phases, at full development targeting 350,000 metric tons of green hydrogen production a year from 5GW of renewable generation capacity and 3GW electrolyser.
The project once fully developed will employ an estimate 3,000 people, with 15,000 construction jobs supported over the four year construction period. Over 90% of these jobs are expected to be filled by local Namibians.
At full production scale and with additional projects coming online, the excess electricity produced by the hydrogen industry can be used to decarbonise the entire Namibian electrical grid, act as a catalyst for Namibia’s own energy independence; and make the country a net exporter of low carbon energy, assisting in the decarbonising of the southern African region.</t>
  </si>
  <si>
    <t>IEA has made clear that there is an urgent need to step up investment in low carbon hydrogen with US$1.2 trillion needed globally by 2030 to achieve the world’s green hydrogen objectives.</t>
  </si>
  <si>
    <t>By 2030, 165km2 will be inundated across 14 LGAs in Lagos leading to &gt; 1.4M people affected by Sea Level rise and and storm surges
Current drainage systems are inadequate and not resilient enough to face upcoming climate events:
  No existing engineered storm water drainage system in most areas, and where available, it is in poor condition
  Most streets are not properly graded to discharge water
  Current drainage system laggs behind the rapid urbanization
Lagos State has developped a detailed drainage master plan to assess current drainage systems and suggest modifications for a more resilient Lagos State</t>
  </si>
  <si>
    <t>$2,5 3bn</t>
  </si>
  <si>
    <t>Aicha Mezzour   BCG case   Building Lagos Adaptation &amp; Resilience Plan</t>
  </si>
  <si>
    <t>Until now, marine and coastal conservation activities have been predominantly funded by grants. Recent years have seen a range of efforts by governments and the private sector to strengthen the financing landscape for habitat protection beyond public and philanthropic support. As such, Blue Carbon Credits have gained increased momentum and interest and are today one of the most promising financing mechanisms to support upscaling of critical blue ecosystem conservation efforts, in particular mangrove forests. 
While this development is very positive and represent great potential, it is today facing a critical challenge that needs to be urgently addressed, i.e. the lack of pipeline of investable blue carbon credit projects. The opportunity is clear: blue carbon project exists already, including one in the WIO region which was one of the very first one in the world, the science and methodology for establishing these project has been produced and piloted and blue carbon credits have been sold for more than a decade already. Now that the demand for such carbon credits is now dramatically increasing, we now need to support project developers to be able to respond to such increasing demand. And we need to do it fast as time is against us in our race to zero and to resilience. For project developers to be develop investable blue carbon projects and respond to the increasing demand and tap into this unique opportunity, they need to receive an unprecedented level of financial and technical support. 
The Blue Carbon Accelerator has been designed to do exactly that. The goal is to use a blended finance approach, leveraging public and philanthropic money in order to unlock third party private financing, whilst setting high standards of environmental, social and economic sustainability. It will do so by:
•  Establishing blue carbon restoration hubs so as to enhance access to necessary scientific data (including updated ecosystem maps, degradation analysis, etc) and knowledge resources. It will also play a leading role in building the capacity of project developers and implementers in delivering the most successful conservation and restoration activities by establishing demonstration sites and delivering trainings on critical blue ecosystems restoration and conservation such as mangrove forests, seagrass meadows and coral reefs. These hubs will play a critical role in increasing the projects’ chances of success, decreasing their risk profile and ensuring that the highest standards of environmental, social and economic sustainability are met. 
•  Providing project developers with access to funding to support specific activities so as to get their projects over the financing hurdle, which include project design and development, readiness, on the ground preparatory work as well as some preliminary field activities.
•  Supports national and sub national policy development efforts, working towards an informed, strong and conducive regulatory and incentive framework to attract investors, but also ensure high social and environmental safeguards for private investment into coastal and marine nature based solution.
•  Creating innovative means for capacity building for project developers and potential investors to achieve financial profitability and positive outcomes for nature, climate and people.
•  Build a blue carbon ecosystem of partners and become a center of excellence and innovation to develop solutions to scale up and speed up investment into blue nature based solutions. 
The Blue Carbon Accelerator will target a total critical blue ecosystem area of 2M hectares, including 800K hectares of mangroves (760K ha for conservation and 40K ha for restoration potential), and the rest divided between seagrass meadows and coral reefs (exact figures are still to be developed by producing updated ecosystem cover maps and assessments). The goal is to accelerate efforts towards achieving net gain of critical blue ecosystems by 2030.</t>
  </si>
  <si>
    <t>Thomas Sberna   IUCN</t>
  </si>
  <si>
    <t>The world faces an enormous opportunity: the transition to an inclusive economy that regenerates nature and reverses climate change. This opportunity can only be captured if we put local communities at the heart of the solution:
Over half of the world’s population is fed by 500 million smallholder farmers. Small businesses make up 90% of firms globally and generate 70% of formal employment in emerging economies. These farms and firms hold the key to building resilience, and to protecting and restoring nature. They will show the world what climate positive really looks like.
To accelerate and scale this transition, farmers and small businesses need clear economic incentives and safety nets. TechnoServe has over 50 years of experience working with local communities, governments and leading companies to create the win win solutions needed for a just and fair transition to regenerative economies.
TechnoServe’s vision is a sustainable world where all people have the opportunity to prosper. At the core of our work are inclusive, regenerative business solutions that create living incomes, cut emissions, and protect, manage and restore ecosystems.
The movement will be catalyzed through market based solutions, driving $300 million in private sector investment.
Regenerate 30 puts farmers and small businesses at the heart of the solution to create a people , nature  and climate positive world.
By 2030, this movement will result in:
  30M people increase their income and resilience
  30% average income increase
  30M tons of CO2e cut
  30M acres of land sustainably managed and conserved
HOW? Regenerate 30 is a farmer and business centered initiative that will deliver impact by scaling proven, locally owned and nature based solutions. It will test new innovations and scale what works across four key areas:
1. Agriculture (Farmers Regenerate)
2. Blue Economy (Blue Business)
3. Micro and small entrepreneurs (Regeneration Factory)
4. Food processing (Food for the Future)
Small businesses, farmers and their local communities hold the solutions to regenerate nature and reverse the climate crisis. Regenerate 30 builds on 50 years of experience working closely with these communities in 30 countries in Africa, Latin America and Asia. In 2021 alone, TechnoServe supported half a million farmers and businesses to increase their income, totaling US$250 million in additional financial benefits.
We partner with leading companies, governments and organizations with strong commitments to regenerative business, including Nespresso, Danone, The Rockefeller Foundation, MasterCard Foundation, IKEA Foundation, World Wildlife Fund and the International Union for the Conservation of Nature.</t>
  </si>
  <si>
    <t>NO OF PROJECTS</t>
  </si>
  <si>
    <t>TOTAL COST ($M)</t>
  </si>
  <si>
    <t/>
  </si>
  <si>
    <t>Energy, Transport</t>
  </si>
  <si>
    <t>PROJECT OFFTAKERS</t>
  </si>
  <si>
    <t>RISKS</t>
  </si>
  <si>
    <t>MITIGATION STRATEGIES</t>
  </si>
  <si>
    <t>APPOINTED ADVISORS</t>
  </si>
  <si>
    <t>ARE APPOINTED ADVISORS</t>
  </si>
  <si>
    <t>WHAT ARE THE MDBs</t>
  </si>
  <si>
    <t>No.</t>
  </si>
  <si>
    <t>Short name</t>
  </si>
  <si>
    <t>Carbon credit markets</t>
  </si>
  <si>
    <t>Operational</t>
  </si>
  <si>
    <t>Maturity</t>
  </si>
  <si>
    <t>DIGITAL TRANSFORMATIONS</t>
  </si>
  <si>
    <t>SUSTAINABLE INFRASTRUCTURE PROJECT DATABASE</t>
  </si>
  <si>
    <t>CARBON CREDIT MARKETS</t>
  </si>
  <si>
    <t>THE BLUE ECONOMY</t>
  </si>
  <si>
    <t>Libya</t>
  </si>
  <si>
    <t>MILESTONE</t>
  </si>
  <si>
    <t>Pan African</t>
  </si>
  <si>
    <t>Regenerative Blue Entrepreneurship Accelerator</t>
  </si>
  <si>
    <t>Blue economy</t>
  </si>
  <si>
    <t>USD 20M</t>
  </si>
  <si>
    <t>CONTACT</t>
  </si>
  <si>
    <t>Thomas Sberna, IUCN</t>
  </si>
  <si>
    <t>Tunisia</t>
  </si>
  <si>
    <t>Zambia, Zimbabwe, Mozambique</t>
  </si>
  <si>
    <t>Guinea</t>
  </si>
  <si>
    <t>Côte d'Ivoire</t>
  </si>
  <si>
    <t>Cabo Verde</t>
  </si>
  <si>
    <t>Mali</t>
  </si>
  <si>
    <t>Burkina Faso</t>
  </si>
  <si>
    <t>Ethiopia, Kenya, Somalia</t>
  </si>
  <si>
    <t>Tanzania, Rwanda, DR Congo</t>
  </si>
  <si>
    <t>South Sudan, Ethiopia</t>
  </si>
  <si>
    <t>Kenya, Uganda, Tanzania</t>
  </si>
  <si>
    <t>Uganda, Kenya</t>
  </si>
  <si>
    <t>Cameroon</t>
  </si>
  <si>
    <t>Angola, Burundi, Cameroun, Gabon, Guinée Equatoriale, République Centrafricaine (RCA), Congo, République Démocratique du Congo (RDC), Sao Tomé &amp; Principe, Tchad</t>
  </si>
  <si>
    <t>Central African Republic, Chad, DR Congo</t>
  </si>
  <si>
    <t>Cameroon, Equatorial Guinea</t>
  </si>
  <si>
    <t>DR Congo, Rwanda</t>
  </si>
  <si>
    <t>Niger, Chad</t>
  </si>
  <si>
    <t>Tanzania, DR Congo, Burundi, Zambia</t>
  </si>
  <si>
    <t>Central African Republic, Sudan</t>
  </si>
  <si>
    <t>Sudan, Central Africa, Eastern Africa</t>
  </si>
  <si>
    <t>Sudan, Cameroon</t>
  </si>
  <si>
    <t>Chad</t>
  </si>
  <si>
    <t>Tanzania, Uganda, Kenya</t>
  </si>
  <si>
    <t>South Sudan</t>
  </si>
  <si>
    <t>Ethiopa</t>
  </si>
  <si>
    <t>Egypt, Libya</t>
  </si>
  <si>
    <t>São Tomé and Príncipe</t>
  </si>
  <si>
    <t>Cabo Verde, Senegal</t>
  </si>
  <si>
    <t>Cameroon and Chad</t>
  </si>
  <si>
    <t>DR Congo, Tanzania, Zambia</t>
  </si>
  <si>
    <t>Burundi, Cameroun, Chad,. Central Africa Republic, Congo, Democratic Republic of Congo, Equatorial Guinea, Gabon, Rwanda and. Sao Tomé &amp; Principe</t>
  </si>
  <si>
    <t>Fiji</t>
  </si>
  <si>
    <t xml:space="preserve">Egypt, Algeria and Morocco </t>
  </si>
  <si>
    <t>Central African Republic</t>
  </si>
  <si>
    <t>Burkina Faso, Chad, Mali, Mauritania, and Niger</t>
  </si>
  <si>
    <t>Kenya, South Africa, Namibia, Egypt, Morocco and Mauritania</t>
  </si>
  <si>
    <t>Burkina Faso, Chad, Djibouti, Eritrea, Ethiopia, Mali, Mauritania, Niger, Nigeria, Senegal, and Sudan</t>
  </si>
  <si>
    <t>INA’s Energy Transition Mechanism (“ETM”)</t>
  </si>
  <si>
    <t>Irrigation in Yuanmou County, Yunnan Province, China</t>
  </si>
  <si>
    <t>Bio Base Asia Pilot Plant (BBAPP)</t>
  </si>
  <si>
    <t>Eco-Industrial Park #1, Huangdao, Qingdao City</t>
  </si>
  <si>
    <t>Eco-Industrial Park #2, Wuzhou City</t>
  </si>
  <si>
    <t>Indonesia Geothermal Resource Risk Mitigation (GREM)</t>
  </si>
  <si>
    <t>Australia-Asia PowerLink</t>
  </si>
  <si>
    <t>Pakistan’s Climate Financing and SDGs Investments Portfolio (SDGs Investments Project Development Facility)</t>
  </si>
  <si>
    <t>Thematic Area</t>
  </si>
  <si>
    <t>External Contact Person</t>
  </si>
  <si>
    <t>ECLAC Division</t>
  </si>
  <si>
    <t>ECLAC Contact Person</t>
  </si>
  <si>
    <t>Duration (start date)</t>
  </si>
  <si>
    <t>Duration (end date)</t>
  </si>
  <si>
    <t>Phase</t>
  </si>
  <si>
    <t>Subregion</t>
  </si>
  <si>
    <t>Geographic coverage</t>
  </si>
  <si>
    <t>Background (200 words)</t>
  </si>
  <si>
    <t>Description (200 words)</t>
  </si>
  <si>
    <t>Expected Outcomes (100 words)</t>
  </si>
  <si>
    <t>Financing req group</t>
  </si>
  <si>
    <t>Financing Requirement (Estimate/gap in US$)</t>
  </si>
  <si>
    <t>Financing pledged/secured (in US$)</t>
  </si>
  <si>
    <t>Partners</t>
  </si>
  <si>
    <t>Photo/visual</t>
  </si>
  <si>
    <t>Notes</t>
  </si>
  <si>
    <t>Lithium carbonate separation plant by direct methods (DLE by selective adsorption)</t>
  </si>
  <si>
    <t>Raw material supply chains</t>
  </si>
  <si>
    <t>Santiago Sacerdote, Y-TEC</t>
  </si>
  <si>
    <t>DRN</t>
  </si>
  <si>
    <t>Mauricio León, Jose Luis Lewinsohn</t>
  </si>
  <si>
    <t>Conceptual Design</t>
  </si>
  <si>
    <t>Formosa, ARG</t>
  </si>
  <si>
    <t>Argentina</t>
  </si>
  <si>
    <t>Visualization Project</t>
  </si>
  <si>
    <t>Lithium carbonate, base grade, 300 ton/year scale</t>
  </si>
  <si>
    <t>25 MM</t>
  </si>
  <si>
    <t>Proyecto impulsado por Y-TEC y REFSA (empresa provincial de energía)</t>
  </si>
  <si>
    <t>Pilot plant for the separation of lithium salts by direct methods (electrochemical DLE)</t>
  </si>
  <si>
    <t>Feasibility Assessment</t>
  </si>
  <si>
    <t>Palpalá, Provincia de Jujuy. ARG</t>
  </si>
  <si>
    <t>Pilot plant built and validated Stage 1 separation (Ca/Mg)</t>
  </si>
  <si>
    <t>Pilot scale validation of a complete lithium salt separation process</t>
  </si>
  <si>
    <t>5 MM</t>
  </si>
  <si>
    <t>Proyecto impulsado por Y-TEC, CONICET y la Universidad de Jujuy</t>
  </si>
  <si>
    <t>Battery grade Lithium Carbonate purification pilot plant.</t>
  </si>
  <si>
    <t>Validated production process for purification of battery grade lithium carbonate.</t>
  </si>
  <si>
    <t>10 MM</t>
  </si>
  <si>
    <t>LFP pilot production plant</t>
  </si>
  <si>
    <t>Berisso, Provincia de Buenos Aires. ARG</t>
  </si>
  <si>
    <t>Start-up 1Q2023</t>
  </si>
  <si>
    <t>LFP production plant with its own technological process. 20 Ton/year scale. Supply to UNILIB plant of lithium-ion cells</t>
  </si>
  <si>
    <t>Proyecto impulsado por Y-TEC.</t>
  </si>
  <si>
    <t>Pilot plant for the production of Graphite for battery anodes</t>
  </si>
  <si>
    <t>Quality graphite production plant for supplying the UNILIB lithium-ion cell plant. Integration of local raw materials (YPF Coke)</t>
  </si>
  <si>
    <t>Lithium salts refining pilot plant</t>
  </si>
  <si>
    <t>Lithium carbonate production plant with heterogeneous supply (brines from different salt flats)</t>
  </si>
  <si>
    <t>Sodium Carbonate Production Plant</t>
  </si>
  <si>
    <t>El Bracho, Provincia de Tucumán. ARG</t>
  </si>
  <si>
    <t>Sodium Carbonate Production Plant with CO2 supply from thermal power generation plant (CCSU)</t>
  </si>
  <si>
    <t>200 MM</t>
  </si>
  <si>
    <t>Lithium Cells and Lithium Batteries Production Facility</t>
  </si>
  <si>
    <t>La Banda, Provincia de Santiago del Estero. ARG</t>
  </si>
  <si>
    <t>Lithium cells and batteries production plant. 30 MWh scale.</t>
  </si>
  <si>
    <t>20 MM</t>
  </si>
  <si>
    <t>Proyecto impulsado por Y-TEC y el Gobierno de la provincia de Santiago del Estero</t>
  </si>
  <si>
    <t>Catamarca. ARG</t>
  </si>
  <si>
    <t>Proyecto impulsado por Y-TEC y el Gobierno de la provincia de Catamarca</t>
  </si>
  <si>
    <t>La Rioja. ARG</t>
  </si>
  <si>
    <t xml:space="preserve">Proyecto impulsado por Y-TEC y la empresa provincial Parque Arauco SAPEM. </t>
  </si>
  <si>
    <t>Center for Circular Economy (CEC)</t>
  </si>
  <si>
    <t>Fernando Heintzchel (CORFO) es el enlace con Director del Centro</t>
  </si>
  <si>
    <t>Structuring/execution</t>
  </si>
  <si>
    <t>Iquique, Chile</t>
  </si>
  <si>
    <t>Chile</t>
  </si>
  <si>
    <r>
      <t>Themes Circular Economy Center</t>
    </r>
    <r>
      <rPr>
        <b/>
        <sz val="12"/>
        <color theme="1"/>
        <rFont val="Calibri"/>
        <family val="2"/>
        <scheme val="minor"/>
      </rPr>
      <t>Smarter use and manufacturing</t>
    </r>
    <r>
      <rPr>
        <sz val="12"/>
        <color theme="1"/>
        <rFont val="Calibri"/>
        <family val="2"/>
        <scheme val="minor"/>
      </rPr>
      <t>Redesign of processes that generate less waste or waste that is easier to revalue, avoid highly polluting sub-processes, new business models</t>
    </r>
    <r>
      <rPr>
        <b/>
        <sz val="12"/>
        <color theme="1"/>
        <rFont val="Calibri"/>
        <family val="2"/>
        <scheme val="minor"/>
      </rPr>
      <t>Extend the useful life of products and their parts.</t>
    </r>
    <r>
      <rPr>
        <sz val="12"/>
        <color theme="1"/>
        <rFont val="Calibri"/>
        <family val="2"/>
        <scheme val="minor"/>
      </rPr>
      <t>second life applications of lithium batteries, reuse of solar industry infrastructure, remanufacturing of tires or other mining equipment components</t>
    </r>
    <r>
      <rPr>
        <b/>
        <sz val="12"/>
        <color theme="1"/>
        <rFont val="Calibri"/>
        <family val="2"/>
        <scheme val="minor"/>
      </rPr>
      <t>New applications of discarded materials.</t>
    </r>
    <r>
      <rPr>
        <sz val="12"/>
        <color theme="1"/>
        <rFont val="Calibri"/>
        <family val="2"/>
        <scheme val="minor"/>
      </rPr>
      <t>recovery of secondary resources, such as lithium from used lithium batteries, recovery of valuable elements from discarded solar panels, re-mining of electronic equipment for metal recovery.</t>
    </r>
    <r>
      <rPr>
        <b/>
        <sz val="12"/>
        <color theme="1"/>
        <rFont val="Calibri"/>
        <family val="2"/>
        <scheme val="minor"/>
      </rPr>
      <t>implementation of Regional Strategies.</t>
    </r>
    <r>
      <rPr>
        <sz val="12"/>
        <color theme="1"/>
        <rFont val="Calibri"/>
        <family val="2"/>
        <scheme val="minor"/>
      </rPr>
      <t>textile industry, fishing / aquaculture / landfill waste, among others.</t>
    </r>
  </si>
  <si>
    <t>Project in implementation stage</t>
  </si>
  <si>
    <t xml:space="preserve">USD 21,5 MM (USD 10 MM Aportes de I+D Contrato CORFO-ALB y USD 11,5 MM aporte del Centro)
</t>
  </si>
  <si>
    <t>CORFO; operator: CIEC y 21 participantes entre universidades nacionales y extranjeras, HUBs y centros tecnológicos, empresas, Asociaciones Gremiales y GORE Región de Tarapacá.</t>
  </si>
  <si>
    <t>Nonotec - Lithium nanoparticles processing for the battery industry</t>
  </si>
  <si>
    <t>Patricio Jarpa</t>
  </si>
  <si>
    <t>Santiago, Chile</t>
  </si>
  <si>
    <t>To produce lithium nanoparticles and lithium nanoparticle additives that are used as input for the manufacture of batteries and flexible batteries (Europe and Asia). In a second phase, the project aims to manufacture printable batteries in Chile.</t>
  </si>
  <si>
    <t>Project in development</t>
  </si>
  <si>
    <t xml:space="preserve">Inversión inicial USD 0,5 MM
</t>
  </si>
  <si>
    <t xml:space="preserve"> /</t>
  </si>
  <si>
    <t>JRI - Ecometales - Recovering valuable elements from tailings</t>
  </si>
  <si>
    <t>Fernando Vera</t>
  </si>
  <si>
    <t>Santiago y zona norte, Chile</t>
  </si>
  <si>
    <t>Recovery of valuable elements from mine tailings, such as rare earths and others, which are used in the electromobility industry and clean energy equipment</t>
  </si>
  <si>
    <t>CORFO y Ecometales</t>
  </si>
  <si>
    <t>Lithium carbonate pilot plant</t>
  </si>
  <si>
    <t>Josué Catari, YLB</t>
  </si>
  <si>
    <t>Enero-2013</t>
  </si>
  <si>
    <t>Potosi, Bolivia</t>
  </si>
  <si>
    <t>Bolivia</t>
  </si>
  <si>
    <t>lithium carbonate process maturity</t>
  </si>
  <si>
    <t>Project in progress</t>
  </si>
  <si>
    <t xml:space="preserve">YLB, Ministry of Hydrocarbons and Energy </t>
  </si>
  <si>
    <t>Lithium Carbonate Industrial Plant</t>
  </si>
  <si>
    <t>Agosto-2015</t>
  </si>
  <si>
    <t>Lithium carbonate production</t>
  </si>
  <si>
    <t>Cathode Materials Pilot Plant</t>
  </si>
  <si>
    <t>Agosto-2017</t>
  </si>
  <si>
    <t>cathodic materials process maturity</t>
  </si>
  <si>
    <t>Project in early planning stage</t>
  </si>
  <si>
    <t>Lithium battery pilot plant</t>
  </si>
  <si>
    <t>Febrero 2014</t>
  </si>
  <si>
    <t>batery cells process maturity</t>
  </si>
  <si>
    <t>Center for Research in Materials Science and Technology and Evaporitic Resources of Bolivia (CICYT MAT-REB)</t>
  </si>
  <si>
    <t>Diciembre-2021</t>
  </si>
  <si>
    <t>Research &amp; Development</t>
  </si>
  <si>
    <t>Cerro Dominador, 1st solar thermal silver (operational)</t>
  </si>
  <si>
    <t>Energy transition</t>
  </si>
  <si>
    <t>Rayen Quiroga</t>
  </si>
  <si>
    <t>Implemented</t>
  </si>
  <si>
    <t>Atacama, Chile</t>
  </si>
  <si>
    <t>The region's first solar thermal plant, which uses 10,600 mirrors spread over a 3-kilometer-diameter esplanade.</t>
  </si>
  <si>
    <t>operational</t>
  </si>
  <si>
    <t>US$ 800 million</t>
  </si>
  <si>
    <t>US$ 1000 million</t>
  </si>
  <si>
    <t>Andes II photovoltaic farm</t>
  </si>
  <si>
    <t>Antofagasta</t>
  </si>
  <si>
    <t>The largest solar project in 2022, with an installed capacity of 180 MW</t>
  </si>
  <si>
    <t>Implementing stage</t>
  </si>
  <si>
    <t>US$245 million</t>
  </si>
  <si>
    <t>Likana Solar</t>
  </si>
  <si>
    <t>Calama, Antofagasta</t>
  </si>
  <si>
    <t>This Concentrating Solar Power (CSP) project involves the construction of 3 towers with 12-hour energy storage, with an installed capacity of 690 MW. It will be one of the largest CSP plants in the world</t>
  </si>
  <si>
    <t>US$ 2400 million</t>
  </si>
  <si>
    <t>Biorefinery Panama</t>
  </si>
  <si>
    <t>Colon, Panama</t>
  </si>
  <si>
    <t>Panama</t>
  </si>
  <si>
    <t>refinery to produce 180,000 barrels per day of biofuels, including sustainable aviation fuel (SAF) and renewable marine diesel</t>
  </si>
  <si>
    <t>US$ 7000 million</t>
  </si>
  <si>
    <t>Solar Plant Suriname</t>
  </si>
  <si>
    <t>Brownsweg, Surinam</t>
  </si>
  <si>
    <t>Surinam</t>
  </si>
  <si>
    <t>Photovoltaic system with almost 1,000 panels, with an installed capacity of 250 kW</t>
  </si>
  <si>
    <t>US$ 4 million</t>
  </si>
  <si>
    <t>Electric vehicles type tuc tuc for the collection of Solid Waste in Historical Centers of municipalities of the Metropolitan Area of San Salvador</t>
  </si>
  <si>
    <t>Electromobility</t>
  </si>
  <si>
    <t>november 2022</t>
  </si>
  <si>
    <t>December 2022</t>
  </si>
  <si>
    <t>Area Metropolitana de San Salvador</t>
  </si>
  <si>
    <t>El Salvador</t>
  </si>
  <si>
    <t>The National Energy Council (CNE) determined a route of action on electromobility based on several pilot projects in coherence with the new Energy Policy 2020-2050, and the nationally determined contributions of El Salvador. Some actions of these pilots were incorporated into the procurement plan of the DUS-AMSS 2022 project (February 2022), preliminarily, the procurement process has begun for 2 tuc tuc type motorcycles for solid waste collection in the historic centers of 2 municipalities of the Metropolitan Area of San Salvador, these preliminary actions can be scaled incorporating a greater number of motorcycles under a comprehensive approach to define scopes, partnerships and strategies for action in line with the results framework of the DUS-AMSS project and the guidelines established by the CNE</t>
  </si>
  <si>
    <t>The project consists of the incorporation of 20 tuc tuc type electric motorcycles for the collection of solid waste in streets of historic centers or streets that are difficult to access by conventional solid waste collection vehicles in the main municipalities of the Metropolitan Area of San Salvador. The project also includes the provision of charging stations, which will be installed in the municipalities. Measurement equipment (GPS, data acquisition systems, etc.) will also be installed for the main variables or parameters to be characterized: autonomy, power, temperatures, etc.likewise, mirror vehicles with similar characteristics will be installed and monitored in order to determine the reduction of Greenhouse Gases, the reduction of fossil fuel consumption and therefore the economic savings (acquisition of fuel and maintenance) that the use of this type of vehicles will represent for the Municipalities</t>
  </si>
  <si>
    <t>(i) Strengthen the technical and legal capacities on electromobility of the technical staff of the CNE, Ministry of Public Works and Transport (MOPT) and the Planning Office of the Metropolitan Area of San Salvador (OPAMSS). (ii) Promote the development of the electromobility research line in El Salvador through the Center of Expertise on electromobility. (iii) Determine the potential benefits (economic and environmental) of the introduction of electromobility in the country at the private (vehicles and motorcycles) and public transport system (buses) levels. (iv) Promote the strengthening of legal and institutional frameworks with reference to electromobility. v) Improve the solid waste collection service in the Historic Centers of the municipalities</t>
  </si>
  <si>
    <t>Alcaldías Municipales del Área Metropolitana de San Salvador; Ministerio de Obras Públicas y Transporte</t>
  </si>
  <si>
    <t xml:space="preserve"> $250,000 (Proyecto Piloto)                                                 $2,500,000 (Proyecto completo a previsto para 2025)</t>
  </si>
  <si>
    <t>Introduction of Electric Vehicles for public institutions</t>
  </si>
  <si>
    <t>June 2024</t>
  </si>
  <si>
    <t>The National Energy Council (CNE) determined a route of action on electromobility based on several pilot projects in coherence with the new Energy Policy 2020-2050, and the nationally determined contributions of El Salvador. some actions of these pilots were incorporated into the procurement plan of the DUS-AMSS 2022 project (February 2022), and a preliminary process has begun for the acquisition of 1 electric vehicle for CNE, which will have different characteristics to the 140 electric vehicles circulating within the Salvadoran vehicle fleet, which are in private ownership. initially it is proposed to perform a characterization of the state vehicle fleet and from this point to propose a strategy of gradual substitution</t>
  </si>
  <si>
    <t>The project consists of the characterization of the central government's vehicle fleet and subsequently initiate a strategic and staggered replacement of the combustion vehicle fleet with electric vehicles, with this action seeks to encourage the introduction into the Salvadoran market of new brands and models of electric vehicles, providing more and better options for people interested in acquiring electric vehicles in El Salvador</t>
  </si>
  <si>
    <t>i) Characterization of the vehicle fleets of the 16 (sixteen) Ministries, 18 (eighteen) Autonomous, 5 (five) Funds and 2 (two) State Commissions. ii) Analysis and adaptation of the current legislation and regulations for the promotion of electromobility in El Salvador. iii) Technical, legal and economic strategy for the gradual replacement of the vehicle fleets of public institutions. iV) Promotion of electromobility through the acquisition of electric vehicles by the Salvadoran public sector. iv) Promotion of electromobility through the acquisition of electric vehicles by the Salvadoran public sector. v) Promotion of electromobility through the acquisition of electric vehicles by the Salvadoran public sector. vi) Analysis and adaptation of the current legislation and regulations for the promotion of electromobility in El Salvador. viii) Technical, legal and economic strategy for the gradual replacement of the vehicle fleets of the public institutions. viii) Promotion of electromobility through the purchase of electric vehicles by the Salvadoran public sector</t>
  </si>
  <si>
    <t>Gobierno de El Salvador</t>
  </si>
  <si>
    <t>$2,540,000 (Proyecto Piloto)                         $70,000,000 (cambio 10% de la flota gubernamental al 2030)</t>
  </si>
  <si>
    <t>Introduction Electric Bicycle Rental Model for Historic Centers</t>
  </si>
  <si>
    <t>The National Energy Council (CNE) determined a route of action on electromobility based on several pilot projects in coherence with the new Energy Policy 2020-2050, and the nationally determined contributions of El Salvador. Likewise, the Metropolitan Area Planning Office (OPAMSS), establishes within its Mobility Policy (Year 2020) the promotion of alternative modes of transportation to the private vehicle and mass public transportation, as a response to the moments of crisis.</t>
  </si>
  <si>
    <t>The project is still in the idea stage, however, it contemplates the generation of a business model for the rental of electric bicycles for the main historical centers or areas where shopping malls and public recreational spaces are located in the Metropolitan Area of San Salvador.</t>
  </si>
  <si>
    <t>(i) Strengthen the technical and legal capacities on electromobility of the technical staff of the CNE, Ministry of Public Works and Transportation (MOPT), the Planning Office of the Metropolitan Area of San Salvador (OPAMSS) and Municipal Mayors (ii) Promote the development of the research line on electromobility in El Salvador through the Center of Expertise on electromobility (iii) Determine the potential benefits (economic and environmental) of the introduction of electromobility (iv) Promote the strengthening of the legal and institutional frameworks with reference to the introduction of electric bicycles as a mode of transportation (v) Generation of economic income for the implementers of the electric bicycle rental system.</t>
  </si>
  <si>
    <t>$140,000 (monto proyecto Piloto)                        $2,000,000 (monto proyecto completo para 2025)</t>
  </si>
  <si>
    <t>Technology center for resilience to climate change in the energy sector.</t>
  </si>
  <si>
    <t xml:space="preserve">San Salvador, El Salvador </t>
  </si>
  <si>
    <t>The purpose of identifying the vulnerability of the energy sector is to foresee that weather events will subdue or put at risk energy access at the national level. And that Sustainable Development Goal number 7: Affordable and clean energy for all can be met. In addition to compliance with the Sustainability Axis the National Energy Policy that guarantees by 2030 a national electrification rate of 100%, and competitive prices for end users. This Vulnerability Center will serve as a basis for future planning, in renewable energy production</t>
  </si>
  <si>
    <t>The project is in the idea stage, however, the development of a Technological Center for monitoring and resilience to climate change is contemplated as part of El Salvador's NDCs.</t>
  </si>
  <si>
    <t>Vulnerability studies to address climate change scenarios and to understand energy demand.</t>
  </si>
  <si>
    <t>Ministerio de Medio Ambiente y Recursos Naturales (MARN), Ministerio de Obras Públicas y Transporte (MOPT).</t>
  </si>
  <si>
    <t>Pilot for the electrification of public transportation on bus routes in the San Salvador Metropolitan Area - AMSS</t>
  </si>
  <si>
    <t>El área metropolitana de San Salvador la componen 14 municipios.</t>
  </si>
  <si>
    <t>In El Salvador, public transportation units are more concentrated in densely populated areas or areas with high commercial activity. In the case of the San Salvador Metropolitan Area (AMSS), an area comprising San Salvador and 13 other nearby municipalities, which is home to nearly 30% of the country's inhabitants and constitutes the country's main productive urban center, and according to the Vice-Ministry of Transportation (VMT), electric mobility can be developed naturally within this segment.</t>
  </si>
  <si>
    <t>This project is aligned with the 2020-2050 vision of the National Energy Council (CNE) detailed in the National Energy Policy (PEN), which seeks to develop the country under a focus on sustainability and energy transition over the next 30 years. Thus, in order to initiate the migration towards electric mobility, the development of a pilot project is proposed that considers the different public transportation routes that travel in the AMSS and new routes that allow the development of the sustainable mobility strategy. This project will show international partners that El Salvador is ready to implement solutions that meet the needs of the sector and thus leverage new funding to expand the spectrum of opportunities for sustainable mobility.</t>
  </si>
  <si>
    <t>Elaborate technical pre-feasibility studies based on the collection of information resulting from the use of two electric buses in the different routes of the AMSS.</t>
  </si>
  <si>
    <t xml:space="preserve">Duración estimada del proyecto piloto 1 año 6 meses. Posteriormente las unidades se pretenden utilizar para realizar un analisis similar al entidades de gobierno que brindan el servicio del transporte masivo. $1,387,740 (Proyecto Piloto)                             $420,000,000 (Fase 1 cambio del 12% del parque de buses para el año 2030)         </t>
  </si>
  <si>
    <t>Reducing GHG emissions by integrating the use of renewable energy in El Salvador's agroindustrial subsector</t>
  </si>
  <si>
    <t>The National Energy Council (CNE) responsible for the promotion and development of national energy policy PEN 2020-2050 establishes as two of its axes the "Sustainable energy supply" and "Energy security and integration", in which it seeks to promote mechanisms to ensure energy supply, programs to promote renewable energy to reduce dependence on oil and increase resilience to climate change, is for this reason that different studies have been developed as the "Support for climate action - Mitigation analysis in the agro-industry subsector in El Salvador" with support from the International Renewable Energy Agency (IRENA) and "Sustainable agriculture through the integration of solar photovoltaic energy in irrigation districts of El Salvador", these studies have determined the need and the benefits that can be obtained by implementing a program to reduce GHG emissions through the use of solar photovoltaic energy in irrigation districts of El Salvador, these studies have determined the need and benefits that can be obtained through the implementation of a program to reduce emissions of GHG through the use of renewable energy in the agricultural sector of El Salvadoregration of renewable energy in the agroindustrial subsector of El Salvador.</t>
  </si>
  <si>
    <t>Food availability is a critical component of food security, as it is largely determined by the ability of a country's agroindustrial sector to provide safe and nutritious food to its population. Food production is already being affected by the effects of climate change and it has been assessed that renewable energies can contribute significantly to both climate change mitigation and adaptation, in addition to offering opportunities for innovative practices in this area. It is for this reason that a program for the development of pilot projects and financing of innovative practices to mitigate the effects of climate change and reduce greenhouse gas (GHG) emissions is being implemented; the program is currently in the planning and fundraising stage to start with the pilot projects that have already been identified.</t>
  </si>
  <si>
    <t>(i) Implementation of pilot projects for the direct use of waste heat from industrial processes and the use of heat from geothermal resources to mitigate the effects of climate change and reduce greenhouse gases. (ii) Implementation of pilot projects for the use of biodigester systems as an alternative for water treatment in the agricultural sector. (iii) Integration of photovoltaic solar energy generation in 3 irrigation districts in El Salvador administered by the Ministry of Agriculture and Livestock (MAG). (iv) Financing of innovative solutions to mitigate the effects of climate change and reduce greenhouse gases in the agricultural subsector by using renewable resources to generate electricity or direct uses of heat.(v) Implementation of pilot projects for the use of biodigester systems as an alternative for water treatment in the agricultural sector</t>
  </si>
  <si>
    <t>Universalization of electric power service - Total electrification plan for El Salvador</t>
  </si>
  <si>
    <t>The National Energy Council (CNE) responsible for the promotion and development of national energy policy PEN 2020-2050 establishes as one of its axes the "Sustainable Energy Supply" that seeks universal and equitable energy access through the implementation of a national program for electrification, in coordination with the Energy Division of the Inter-American Development Bank (IDB), a consultancy was hired called "Formulation of the Strategy for Universal Access to Electricity in El Salvador based on a Georeferenced Access Plan", which allowed the Government of El Salvador to use a planning model to identify homes and other community or productive uses without electricity service and rigorously analyze the electrification alternatives, comparing the advantages, disadvantages and costs of each one.the high-level geospatial electrification model provided a sound strategic basis to guide the detailed design and systematically phased implementation of power system extension and connection programs, and the corresponding complement of the least-cost execution program on isolated systems, mini-grids or grid extensions to be implemented nationwide between 2023 and 2030</t>
  </si>
  <si>
    <t>The government of El Salvador, aware that access to electricity will generate economic development for thousands of families, has taken on the challenge of achieving universal access to electricity service by increasing access to sustainable and efficient electricity service, promoting the development of public-private projects with financing and subsidizing infrastructure for densification, grid extension, isolated systems and microgrids that allow the incorporation of new customers without limiting them to residential users, Project status: Planning stage.</t>
  </si>
  <si>
    <t>(i)Total electrification of municipalities, giving priority to those with essential infrastructure such as health units, schools and greater potential for economic growth. (ii)Energy for all, a component that will offer solutions to families so that they can connect to the grid, considering full payment of the interconnection in the case of homes run by women in rural areas. (iii)Implementation of a program for the productive use of electricity, providing training and financing to producers or service providers in rural areas that require access to electricity to make their processes more efficient or increase their production and quality</t>
  </si>
  <si>
    <t>Modernization of community pumping and re-pumping systems in El Salvador</t>
  </si>
  <si>
    <t>The National Energy Council (CNE), responsible for the promotion and development of the national energy policy PEN 2020-2050, establishes "Efficient energy consumption" and "Sustainable energy supply" as two of its pillars, in which it seeks to promote measures that benefit the population through energy savings and efficient energy use. At the initiative of CNE, a technical and economic evaluation was conducted of several technological alternatives that would improve the sustainability of community water pumping systems. The results of the evaluation were positive and highly attractive, which is why a conceptual program was developed with technical and financial support from IDB, and led by CNE, to extend the analysis to all community water pumping systems in the country. The Government of El Salvador partially covers the cost of energy for 529 water boards, spending $6.8 million USD per year.</t>
  </si>
  <si>
    <t>The project seeks to evaluate the economic and/or financial incentives required to implement sustainable systems that improve aquifer management, the stability of extraction, pumping and re-pumping, and reduce the electricity bill for the communities and the State.</t>
  </si>
  <si>
    <t>(i) Reduction of the tax burden by reducing the public expenditure incurred by the state in covering most of the electricity bill of the water boards. (ii) Reduction in the electricity expenditure incurred by the water boards. (iii) Improved continuity of water service with a positive impact on the quality of life of the users. (iv) Increased use of renewable energy. (v) The possibility of redirecting resources to investments for social and economic development of the population</t>
  </si>
  <si>
    <t>Pilot for green hydrogen production and utilization in mobility</t>
  </si>
  <si>
    <t>Área Metropolitana de San Salvador.</t>
  </si>
  <si>
    <t>El Salvador intends to develop a hybrid project for the production of green hydrogen, using renewable solar resources. In this framework, important aspects are needed, such as land, technical personnel, among others, that give sustainability to a demonstration project with economic and environmental benefits, which must be quantified for the project. El Salvador through the National Energy Council (CNE) has promoted a National Energy Policy 2020-2050 (PEN), whose main strategic objective is to ensure the supply and consumption of energy resources that the country requires for its development under a focus on sustainability, modernization, efficiency, security and carbon neutrality for the next 30 years, based on this, it is working on the promotion of alternative energies, in this framework, one of the bets is to introduce green hydrogen in our energy matrix.the production of green hydrogen is contained in the PEN, and therefore in some lines of work whose goals are to promote the use of alternative and low-polluting fuels as substitutes for traditional petroleum derivatives, increase the alternatives for national energy supply, at the lowest possible cost and giving priority to the country's renewable resources and low-polluting technologies, it is important to note that hydrogen has a place within the "Research, development and innovation" axis, which seeks to promote research, development and innovation (R&amp;D&amp;I) of new energy technologies, especially clean technologies for national development.</t>
  </si>
  <si>
    <t>The project consists of designing, building and operating a system that uses water and electrical energy (isolated solar photovoltaic system) as raw material to feed an electrolyzer to produce green hydrogen, this will enter a compression process for storage; to finally be dispensed to fuel cell vehicles (FCEV), it is intended to feed sedan type vehicle and bus. The bus will be tested to be used by some state institution, such as VMT, MARN and CNE, sedan type vehicle will be used for different activities of CNE. For the Project the following resources are estimated: see notes</t>
  </si>
  <si>
    <t>MOPT</t>
  </si>
  <si>
    <t>Beneficios: Generar y fomentar un cambio cultural y concientización en relación con la descarbonización, por electrificación del transporte en base a hidrógeno, en complementos a proyectos de movilidad eléctrica.</t>
  </si>
  <si>
    <t>Pilot project for green hydrogen production and utilization</t>
  </si>
  <si>
    <t>Ahuachapán, Berlín, zonas agrícolas.</t>
  </si>
  <si>
    <t>H2V represents an important component to achieve the objectives defined in the PEN 2020-2050, due to its wide range of applicability, versatility and its direct relationship with the energy transition and carbon neutrality strategies that the world is considering for mid-century. In SV there is no industrial production of ammonia, everything is imported. In this framework we could say that the annual national demand for ammonia is 1.3 million kg. The production of hydrogen obtained through electrolysis and electric energy from renewable resources presents the opportunity for countries that do not have a developed industry of ammonia production based on natural gas, but that do have water and renewable resources, to enter the dynamics of ammonia production, to this is added the benefits that ammonia presents for transporting hydrogen in ships and over long distances.</t>
  </si>
  <si>
    <t>Implementation of a small-scale pilot plant to produce ammonia using the Haber-Bosch method by means of the chemical reaction of air nitrogen (79% nitrogen and 21% oxygen) and green hydrogen. The green hydrogen will be produced by means of electrical energy from solar and/or geothermal resources, and the water source could be reinjection water from the geothermal-based electrical energy production process. Figure 1 schematically represents the ammonia production process based on green hydrogen, renewable resources and reinjection water (hydrothermal resource). The green ammonia produced could supply part of the national demand for ammonia; it should also provide the basis for the use of green ammonia to transport hydrogen over long distances, among other alternative uses of ammonia.this pilot will collect data to develop bankable project profiles to facilitate the mass production of both green hydrogen and green ammonia, evaluating the social, environmental and technical aspects and their respective economic viability. The following resources are estimated for the Project: see notes</t>
  </si>
  <si>
    <t>LaGeo, Ministerio de Agricultura.</t>
  </si>
  <si>
    <t>Se estima algunos beneficios de este proyecto serán:
Nuevos Negocios: El Salvador no produce industrialmente amoniaco, en tal sentido, la producción de amoniaco a base de hidrógeno verde presenta oportunidad de nuevos negocios y el fomento de proceso productivos con gran potencial futuro de cara a objetivos de descarbonización de sectores industriales y la necesidad de productos con certificación de cero emisiones en carbono (ventaja competitiva). Negocio con el oxígeno obtenido del proceso de electrolisis.
Producción de alimentos: El mercado del amoniaco en general crecerá conforme aumente la población, la necesidad de producir más alimentos y la economía, por lo que se podría cubrir parte de la demanda amoniaco nacional para fertilizantes y apoyar desde esta óptica la productividad de alimentos.
Estabilidad de Precios: Al depender de las importaciones de amoniaco, se está a los vaivenes de políticas internacional, generando inestabilidad de precios de este insumo, por tanto, promoviendo producción local de amoniaco se presume una mayor estabilidad y seguridad de recursos para cultivos y, por tanto, generando estabilidad alimentaria.
Sostenibilidad y autoabastecimiento: La producción de amoniaco en El Salvador permitirá garantizar, en el mediano y largo plazo, al depender menos de la oferta internacional.
Investigación, desarrollo e innovación: Proveer localmente amoniaco verde, contribuyendo de manera directa a la reducción de emisiones de CO2 derivadas de la producción con base a gas natural, desarrollo de negocios con base a la producción de hidrógeno verde localmente, utilización de recurso solar fotovoltaico, recurso geotérmico, producción de amoniaco verde. Desarrollo de personal técnico en le manejo de planta productiva (amoniaco e hidrógeno).
Entidades beneficiadas: usuarios de fertilizantes, empresarios del sector agroindustrial, entre otros, entidades del gobierno.
Crecimiento Nacional: Se contribuye a la oportunidad competitiva potencial de El Salvador de desarrollar un modelo ejemplar de avances en materia de hidrógeno verde, energía y productividad industrial.</t>
  </si>
  <si>
    <t>Program to Support a Just, Clean and Sustainable Energy Transition</t>
  </si>
  <si>
    <t>Program consisting of two distinct operations in support of policy reforms that are contractually independent but technically linked.</t>
  </si>
  <si>
    <t>Improve the regulatory framework of the energy sector to advance in its modernization with a citizen seal; Support policy reforms aimed at accelerating the decarbonization of the energy matrix; Enable and promote technological innovation in the energy sector;</t>
  </si>
  <si>
    <t>IDB</t>
  </si>
  <si>
    <t>sUSTAINABLE AND RESILIENT GROWTH PROGRAM II</t>
  </si>
  <si>
    <t>Colombia</t>
  </si>
  <si>
    <t>the project seeks to support the country's economic growth in the context of the COVID-19 health emergency.</t>
  </si>
  <si>
    <t>Strengthen the capacity of the Government of Colombia (GoC) for planning, management and financing of Climate Action (CA); Promote economic opportunities based on the sustainable use of natural capital and the development of circular economy models; Promote energy transition;</t>
  </si>
  <si>
    <t>IDB, Ministerio de Energia de Chile</t>
  </si>
  <si>
    <t>$300,000,000 + Complementariedad de cuatro cofinanciamientos paralelos: 
Crédito de la AFD por €200,000,000 bajo la modalidad de parallel cofinancing without services; 
Crédito del KfW por €200,000,000, a ser firmado entre esta institución y el GdC;
Crédito de la CAF por US$ 300,000,000;
Crédito del BCIE por US$250,000,000;</t>
  </si>
  <si>
    <t>CONSOLIDATION OF A SUSTAINABLE ENERGY SECTOR</t>
  </si>
  <si>
    <t>The overall objective is to enhance rural economic development by ensuring adequate and modern access to sustainable electricity to improve the living conditions of the rural population and also the rural business environment with improved electricity supply as a public utility</t>
  </si>
  <si>
    <t>Promote the implementation of the energy reform by providing support to the Energy Authority of Suriname (EAS) and the operational management of EBS; Increase the reliability of the energy system and promote the diversification of the energy matrix by financing pre-investment activities related to renewable energy and natural gas; Expand electricity coverage through grid extension and off-grid systems and increased supply of renewable energy systems.</t>
  </si>
  <si>
    <t>Project size: Solar PV (23%), transmission lines (28%) and information technology (32%).</t>
  </si>
  <si>
    <t>IDB, Energie Bedrijven Suriname</t>
  </si>
  <si>
    <t xml:space="preserve">Crédito de la AFD por €200,000,000 bajo la modalidad de parallel cofinancing without services; </t>
  </si>
  <si>
    <t>Energy efficient and renewable energy retrofitting of public buildings in Barbados</t>
  </si>
  <si>
    <t>Barbados</t>
  </si>
  <si>
    <t>Retrofitting of 100 public buildings under energy efficiency and renewable energies.</t>
  </si>
  <si>
    <t>Retrofitting of public buildings through the implementation of energy efficiency measures (lighting, air conditioning, appliances) and renewable energy (solar photovoltaic) in at least 100 buildings. The Barbados Ministry of Energy and Business will conduct an audit that will determine the final scope of the project.</t>
  </si>
  <si>
    <t>IDB, Ministry of Energy and Business</t>
  </si>
  <si>
    <t>Crédito del KfW por €200,000,000, a ser firmado entre esta institución y el GdC;</t>
  </si>
  <si>
    <t>Sustainable Energy Program for Guyana - Global Environment Facility (GEF)</t>
  </si>
  <si>
    <t>Guyana</t>
  </si>
  <si>
    <t>The overall objective is to improve the institutional capacities of the Public Utilities Company and OPM, through the training of the personnel of these institutions and the promotion of the use of non-conventional Renewable Energy Technologies (RET) in urban areas and the Hinterlands with the objective of: (i) implementing sustainable business models for the Operation and Maintenance (O&amp;M) of Renewable Energy (RE) projects; (ii) increasing access to quality energy in Guyana; (iii) reducing the long-term operating costs of on- and off-grid electricity service; and (iv) contributing to the sustainability of the sector and the reduction of Greenhouse Gas (GHG) emissions.</t>
  </si>
  <si>
    <t>Sustainability of the sector with the implementation of cost-effective RETs for on- and off-grid electricity generation. The specific objective of Component III is to implement RE pilot projects and demonstrate the technical, social, economic, financial and environmental sustainability of selected grid-connected and off-grid RETs through the implementation of pilot investments, such as wind energy, solar energy, photovoltaics and small hydropower. In addition, these pilot investments will provide the evidence that will inform proposals for modification of the institutional and regulatory framework. At the end of the program, it is expected that the pilot projects in the coastal zone can be interconnected to the grid on a commercial basis and provide electricity at a competitive price.with respect to rural electrification, the Program will prepare and test sustainable business models for ownership, O&amp;M and address current technical, institutional and capacity barriers.</t>
  </si>
  <si>
    <t>IDB, Hinterland Electrification Co.</t>
  </si>
  <si>
    <t>Crédito de la CAF por US$ 300,000,000;</t>
  </si>
  <si>
    <t>ENERGY MATRIX DIVERSIFICATION AND INSTITUTIONAL STRENGTHENING OF THE ENERGY SECRETARIAT (EMISDE)</t>
  </si>
  <si>
    <t>Bartica, Lethem, Mahdia</t>
  </si>
  <si>
    <t>the objective of the program is to support Guyana's evolving energy sector by: (i) investing in sustainable/cleaner energy solutions to diversify the energy matrix in the Hinterland while contributing to climate change mitigation; (ii) investing in strengthening the transmission infrastructure to improve the reliability and stability of the Demerara Berbice Interconnected System (DBIS); and (iii) strengthening the Department of Energy (DE) to develop a regulatory framework and improve the institutional capacity and governance of the Oil and Gas (O&amp;G) sector.</t>
  </si>
  <si>
    <t>Renewable energy solutions for the hinterland: This component will address the objectives of the Government of Guyana's energy diversification policy by financing investments in solar technology in three municipalities, the installation of three mini-grid systems connected to photovoltaic energy in Bartica (1.5 MW), Lethem (1 MW) and Mahdia (0.65 MW), totaling 3.15 MW. In addition, the component will finance the implementation of a storage capacity to manage the intermittency of these sources.</t>
  </si>
  <si>
    <t>IDB, Agencia de Energía de Guyana (GEA)</t>
  </si>
  <si>
    <t>Crédito del BCIE por US$250,000,000;</t>
  </si>
  <si>
    <t>Guyana Utility Scale Photovoltaic Solar Energy Program (GUYSOL)</t>
  </si>
  <si>
    <t>Linden, Berbice, Essequibo</t>
  </si>
  <si>
    <t>the overall objective of the program is to support the diversification of Guyana's energy matrix towards the use of climate-resilient renewable energy sources in the electricity generation matrix. The specific objectives of the program are to: (i) avoid CO2 emissions with the development of solar photovoltaic (PV) generation plants; (ii) reduce the cost of electricity generation while supporting the country's transition to renewable energy-based generation; and (iii) improve the operation and management of the isolated systems of Essequibo and Linden and develop local capacities for services related to solar PV generation systems.</t>
  </si>
  <si>
    <t>The proposed GUYSOL operation will increase the use of renewable energy generation, with targeted investments in innovative large-scale solar PV and battery energy storage system (BESS) technology. These investments will reduce the carbon-intensive nature of the electricity generation mix of both the DBIS and the isolated Essequibo and Linden systems, mitigating greenhouse gas (GHG) emissions. Similarly, diversification will reduce the cost of generation, increase the resilience of the systems and, at the same time, reduce the financial burden on utilities and associated Government of Guyana subsidies.</t>
  </si>
  <si>
    <t>the operation will invest in solar photovoltaic plants as follows: 10 MWp of generating capacity connected to the DBIS in the Berbice area; 8MWp in the Essequibo Coast Isolated System including a BESS with a minimum capacity of 12MWh; 15MWp connected to the Linden Isolated System including a BESS with a minimum capacity of 22MWh. Each installation will be connected to the 13.8 kV primary distribution network in the area</t>
  </si>
  <si>
    <t>IDB, Guyana Power and Light Incorporated</t>
  </si>
  <si>
    <t>Climate-Smart Initiatives for Climate Change Adaptation and Sustainability in Agricultural Production Systems in Colombia - CSICAP</t>
  </si>
  <si>
    <t>COL</t>
  </si>
  <si>
    <t>Colombia is highly vulnerable to climate change due to its geographic conditions, which include populated lowlands at high risk of flooding, mountainous regions that are home to most of the population and subject to erosion, landslide risks, periods of water scarcity, and above-average temperature increases, all of which will be modified by climate change.among the most relevant impacts on the agricultural sector are: i) losses in the livestock sector both in number of animals and productivity; ii) losses in crop yields; iii) reduced crop resilience to external shocks associated with changes in climatic variables; iv) reduced water availability; v) increased soil erosion; vi) reduced top soil moisture; vii) increased incidence of pests and diseases; viii) increased occurrence of unexpected fires; ix) reduced number of crop cycles; x) increased greenhouse gas emissions; and xi) reduced food and nutritional security</t>
  </si>
  <si>
    <t>The project establishes three (3) components: - Component 1. Implement digital agriculture systems and climate services to modernize agricultural extension services and provide adaptation and mitigation recommendations that support the reduction of agro-climatic risks and crop loss, while promoting a low carbon pathway; - Component 2. Develop, validate and scale up technologies (genetic improvement, crop management and other technologies) to increase resilience and low carbon agricultural development; - Component 3. Strengthen the capacities of producers, technicians and institutions for the adoption and implementation of technologies and propose new business models based on the massive adoption of technologies under environmental, social and gender considerations.</t>
  </si>
  <si>
    <t>CAF junto con el Gobierno de Colombia como socio ejecutor, representado en:
- Ministerio de Hacienda y Crédito Público - MHCP
- Ministerio de Agricultura y Desarrollo Rural - MADR
- Apoyo técnico de la Alianza Bioversity – CIAT</t>
  </si>
  <si>
    <t>Cofinanciamiento GCF : USD 73.283.080 Cofinanciamiento CAF : USD 10.300.000 Cofinanciamiento de Terceros : USD 16.330.000 Comisión de Administración : USD 3.134.067</t>
  </si>
  <si>
    <t>Regional Program for Local Financial Institutions -IFL</t>
  </si>
  <si>
    <t>CH, PA, EC, PE</t>
  </si>
  <si>
    <t>Chile, Panamá, Ecuador y Perú</t>
  </si>
  <si>
    <t>The program will help IFLs/SMEs overcome financial and market barriers to implement climate change projects.The program is expected to finance nearly 1,214 local climate change projects in the four target countries.The distribution by project type is reflected from different country baselines and opportunities.Energy efficiency projects are expected to account for 57% of total projects, renewable energy 19% and land use 24%.While land use represents a small portion of anticipated projects, these projects are expected to account for 82% of total GHG emissions mitigated under the program due to the profitability of the sector and the investments supported.however, it is important to note that the goal of the program is to engage banks in financing green climate change solutions, which require alignment with demand and bank appetite, while also finding a balanced distribution of funds between energy efficiency, renewable energy and low carbon land use projects.</t>
  </si>
  <si>
    <t>The objective of the Green Climate Finance Fund for Local Financial Institutions (LFI) in Latin America is to reduce GHG emissions in this region through locally financed and developed climate change projects in the renewable energy, energy efficiency and land use sectors</t>
  </si>
  <si>
    <t>CAF junto con socios ejecutores a Instituciones Financieras Locales en Ecuador, Chile, Panamá y Perú</t>
  </si>
  <si>
    <t>Cofinanciamiento Fondo Verde: USD 95.000.000
Donación Fondo Verde: USD 5.000.000
Cofinanciamiento CAF: USD 50.000.000
Comisión de Administración (FEE): USD 3.642.401</t>
  </si>
  <si>
    <t>Climate Action and Solar Energy Development in Chile's Tarapacá Region</t>
  </si>
  <si>
    <t>CH</t>
  </si>
  <si>
    <t>The Atacama Desert has one of the highest levels of solar radiation in the region. Its attractive characteristics offer not only the opportunity to produce clean energy, but also the possibility of contributing to the development of the local economy. In this context, the Chile Climate Action and Solar Energy Development project in the Tarapacá Region represents a clean and sustainable solution to Chile's energy challenges (the country still relies heavily on fossil fuels, most of which are imported, and on hydrological sources, which are increasingly unreliable) and will also contribute to achieving the Chilean government's commitments to reduce CO2 emissions and the goal of 20% of generation from non-conventional renewable sources by 2025.</t>
  </si>
  <si>
    <t>The Climate Action and Solar Energy Development project in the Tarapacá Region in Chile consists of the construction, operation and maintenance of a 150 MW solar photovoltaic (PV) project, located 12.5 km from the community of Pica in the Atacama Desert region of northern Chile</t>
  </si>
  <si>
    <t>CAF junto con Sonnedix S.A. como socio ejecutor</t>
  </si>
  <si>
    <t>Cofinanciamiento Fondo Verde: USD 33.557.729
Cofinanciamiento CAF: USD 45.051.921
Cofinanciamiento de terceros: USD 101.000.000
Comisión de Administración: USD 1.506.742</t>
  </si>
  <si>
    <t>Supporting the Chilean Low Emission Transportation Strategy (CLETS)</t>
  </si>
  <si>
    <t>El sector del transporte produce actualmente alrededor del 11,5% de las emisiones chilenas de GEI (INGEI 2016). De ello, (casi 20 MtCO2 eq en 2010, casi 25 en 2013), la movilidad urbana pública representa aproximadamente una quinta parte (alrededor de 5,4 millones de t CO2 eq año -1 en 2016), mientras que al mismo tiempo tiene un impacto desproporcionado en la Calidad ambiental (en general) percibida de los entornos urbanos. Un total de 216 vehículos con cero o con bajas emisiones (menos del 0.005% de la flota total) ocurre en Chile (INE 2016), la mayoría de ellos concentrados en Santiago. La metrópolis cuenta con más de 1.2 millones de vehículos privados, 6577 autobuses urbanos, más de 38 mil taxis y 5 líneas de metro con más de 104 km de vías (2016), así como uno de los sistemas de tránsito rápido (BRT) mejor desarrollados. En América Latina: 61,7 km de carriles segregados, 31 km de carriles exclusivos y 119,3 km de pistas exclusivas para autobuses.cleaner mobility is not possible without the incorporation of traditional modes of public transport (in this project, urban bus and cab) into the change</t>
  </si>
  <si>
    <t>Component 1: Promotion of policy, planning and regulatory frameworks that encourage the accelerated adoption of integrated low-emission mobility systems through Participation, Knowledge Management and Capacity Building within the framework of a Chilean Low Emission Transportation Strategy (CLETS). Component 2: Demonstrative and catalytic actions that demonstrate and operationalize financial mechanisms to support integrated low-emission mobility systems. Component 3: Monitoring and evaluation.</t>
  </si>
  <si>
    <t>CAF junto con el Ministerio de Ambiente (MMA), Ministerio de Transporte y Telecomunicaciones (MTT), Ministerio de Vivienda y Urbanismo (MINVU).</t>
  </si>
  <si>
    <t>Financiamiento GEF: USD 2.900.000
Contrapartida: USD 58.222.300</t>
  </si>
  <si>
    <t>Technical, financial and legal structuring for the implementation of the first ring BRT in Santa Cruz de la Sierra</t>
  </si>
  <si>
    <t>Santa Cruz de la Sierra, BO</t>
  </si>
  <si>
    <t>In order to address the problems in the public transportation system, the Autonomous Municipal Government of Santa Cruz de la Sierra, through the Municipal Secretary of Urban Mobility (SEMURB), considered the implementation of a new Mass Transportation System. In 2016, the Japanese Cooperation (JICA) funded the formulation of the Master Plan for the Improvement of Transportation for the metropolitan area of Santa Cruz. The Plan, prepared by the Japanese consulting firm NIPPON KOEI, proposed the main recommendations to have a transportation system according to the current demand and projections of the metropolitan area of Santa Cruz. In order to define the best technology that fits the city, a multi-criteria evaluation study for the choice of the best modal solution for the Mass Public Transportation System of the city of Santa Cruz de la Sierra was conducted with funding from CAF.in order to promote the development of the system, this cooperation sought to support the definition and development of the business model, the technical, legal, financial, social and environmental structuring, capacity building and risk mitigation for the operation of phases 1-A Corredor 1º Anillo and 1-B Corredor Norte Sur of the new integrated transportation system of Santa Cruz de la Sierra.</t>
  </si>
  <si>
    <t>Bibliographic review of available studies and data to prepare a baseline and critical analysis of the city's current transportation system in the area where PHASE 1 will be developed, define a business model containing alternatives for the business model of the new integrated transportation system of Santa Cruz de la Sierra, focusing on PHASE 1 and ensuring that it will be applicable to the development of subsequent phases of the system, detail the business model, defined jointly with the Municipality, of the new Integrated Transportation System of Santa Cruz de la Sierra for the implementation of PHASE 1. (iii) Formulate operational, legal and financial guidelines for the progressive incorporation of the other corridors of the integrated system to the new business model.(iv) Propose and design capacity-building programs and an institutional architecture so that the GAMSC or its designee can act as manager and regulator of the System. Emphasis will be placed on the actions necessary to implement Phase 1. (v) Develop the technical, legal and financial components of the Terms of Reference for the award of the operation. Advise the Municipality of Santa Cruz on the definition of the minimum technical clauses of the contracts</t>
  </si>
  <si>
    <t>LAIF CAF AFD</t>
  </si>
  <si>
    <t>Wastewater treatment plant for the city of Loja</t>
  </si>
  <si>
    <t>Loja, EC</t>
  </si>
  <si>
    <t>Ecuador</t>
  </si>
  <si>
    <t>Wastewater treatment generates treated water and sewage sludge as by-products (Llagostera &amp; Salgot, 2005). Sludge is the largest by-product in a wastewater treatment plant (WWTP), making its handling, transport, treatment, use and final disposal more complex (Metcalf &amp; Eddy, 1995). The sludge obtained is characterized by the presence of pathogens, organic matter and moisture; therefore, it is necessary to evaluate sustainable alternatives for disposal and/or use. Current trends for sewage sludge management are the use or reuse. One way to properly dispose the sludge and give it an added value is through a treatment that includes: thickening (concentration), conditioning, stabilization, dehydration and final disposal.the interest of the Municipality of Loja, through the Sustainable Development and Management Plan for the Central Urban Center of the City of Loja and with the support of the LAIF Initiative, is to provide an integrated management of sewage sludge, which is why it is necessary to generate a viable technical-economic management proposal.</t>
  </si>
  <si>
    <t>Evaluate alternatives for the use of the sludge generated by the first stage of the Loja WWTP and its future expansion, as well as the biogas that would be generated by a second stage of the same project, taking into account the scope of the existing design for the first stage of the wastewater treatment and sludge management system of the city of Loja.</t>
  </si>
  <si>
    <t>Performance-Based Climate Finance Facility Energy Sector in Colombia Landfill Sector Ecuador</t>
  </si>
  <si>
    <t>EC, COL</t>
  </si>
  <si>
    <t>Ecuador, Colombia</t>
  </si>
  <si>
    <t>“Facility for Performance Based Climate Finance in Latin America -PBC”) nació como una propuesta de KfW (Banco de Desarrollo Alemán) y de CAF hacia la Unión Europea en el ámbito de la iniciativa de promoción de inversiones en América Latina (Latin American Investment Initiative – “LAIF”) para incentivar la pronta implementación de medidas de mitigación de gases de efecto invernadero integradas en programas sectoriales de mitigación. Hasta ahora la Facilidad ha apoyado técnica e institucionalmente la preparación de medidas, concretamente en (i) establecer la línea de base para medidas de mitigación (“baseline setting”), y (ii) formular un mecanismo de incentivos institucionalmente sólido (Conceptos de Implementación de Mecanismos Sectoriales y Acuerdos de Desempeño). La Facilidad incentiva financieramente la implementación de Actividades de Mitigación piloto que servirán de ejemplo al resto del sector de energía en Colombia y de Rellenos sanitarios en Ecuador.</t>
  </si>
  <si>
    <t>To reduce 500,000 Tons of C02e by December 2022, applying incentives up to Eur 8 MM and technical assistance resources up to Eur 2 MM to carry out pilot projects that reduce GHG emissions and promote low carbon development projects. Project components: Component 1: Development of the Sectoral Mitigation Mechanism and identification and evaluation of pilot project portfolios Component 2: Incorporation of projects to the Facility strategies and programs Component 3: Signing of agreements with projects, construction of projects Component 4 Monitoring of GHG emission reductions and payment of incentives</t>
  </si>
  <si>
    <t xml:space="preserve">
Coordinación: CAF (Implementador), Kfw (Agencia Acreditada), Ministerio del Ambiente, Agua y Transición Ecológica de Ecuador, Ministerio de Ambiente y Desarrollo Sostenible de Colomba; Ejecutores: Ecuador: Municipios de Guayaquil, Ambato y Cuenca. Colombia: Energía Pura Sopo, y en proceso de firma de acuerdos Celsia y Energía de Pereira.</t>
  </si>
  <si>
    <t>Donación LAIF: Euro 10 MM (80% Incentivos – 20 % Asistencia Técnica)
Cofinanciamiento: Banca local.</t>
  </si>
  <si>
    <t>Technical, financial and legal structuring for the conversion of the conventional bus fleet to electric buses in the Autonomous City of Buenos Aires - CABA</t>
  </si>
  <si>
    <t>CABA, ARG</t>
  </si>
  <si>
    <t>The Secretariat of Transportation and Works of the City of Buenos Aires has proposed to reduce pollutant emissions from the transportation sector by 2035 by 14% of greenhouse gases (CO2eq) and by 50% of emissions of nitrogen oxides (NOx) and particulate matter (PM), both with respect to the 2015 baseline. Also, in the "Clean Mobility Plan 2017" that frames these goals, a roadmap has been established with reduction measures for the different modes of transport that use fossil fuels, among these the renewal of public transport buses with electric vehicles, Compressed Natural Gas (CNG) and biodiesel.it is important to understand in detail both the technical, legal, environmental, economic and financial components of vehicle renewal, as well as the qualitative variables that will allow the Secretariat to promote the replacement of the bus fleet towards low and zero emission technologies, particularly electric technologies, in a more cost-efficient and balanced manner, supported by the various stakeholders that participate in this market. In particular, the aim is to structure a financing mechanism that will allow the Secretariat to access international funds, encourage private sector participation and optimize the subsidy funds of the City Government to facilitate the rapid transition to low-carbon solutions</t>
  </si>
  <si>
    <t>Fleet renewal strategy for the 32 public transportation lines of the City of Buenos Aires in three (3) implementation phases and; develop the technical, legal, financial, social and environmental structuring for the acquisition and operation of up to 300 battery electric buses for a first implementation phase (Phase 1).</t>
  </si>
  <si>
    <t>Donación LAIF: 140.279,00 €</t>
  </si>
  <si>
    <t>ECLAC Debt for Climate Adaptation Swap Initiative</t>
  </si>
  <si>
    <t>Caribbean Resilience Fund</t>
  </si>
  <si>
    <t>Caribbean</t>
  </si>
  <si>
    <t>CELAC Fund for Climate Adaptation and Integrated Management of Natural Disasters</t>
  </si>
  <si>
    <t>Caribbean Resiliance Fund</t>
  </si>
  <si>
    <t>APAC</t>
  </si>
  <si>
    <t>Southern Cone</t>
  </si>
  <si>
    <t>Central America</t>
  </si>
  <si>
    <t>Andes</t>
  </si>
  <si>
    <t>SOURCE</t>
  </si>
  <si>
    <t>Indicative level of impact</t>
  </si>
  <si>
    <t>Financing req.</t>
  </si>
  <si>
    <t>Instrument</t>
  </si>
  <si>
    <t>Investment required</t>
  </si>
  <si>
    <t>Theme 1 - Energy and transport</t>
  </si>
  <si>
    <t>Theme 2 - Agriculture and land</t>
  </si>
  <si>
    <t>Theme 3 - Digital transformation</t>
  </si>
  <si>
    <t>Theme 4 - Carbon credit markets</t>
  </si>
  <si>
    <t>Theme 5 - Blue economy</t>
  </si>
  <si>
    <t>Theme 6 - Water &amp; cities</t>
  </si>
  <si>
    <t>Establishment of a Navigational Line between Lake Victoria and the Mediterranean SeaFeasibility Study Phase 2 (VICMED)  PIDA PAP 2 project</t>
  </si>
  <si>
    <t>Metro Africa Xpress Electric Mobility Platform</t>
  </si>
  <si>
    <t>Fact sheet</t>
  </si>
  <si>
    <t>Santiago</t>
  </si>
  <si>
    <t>Beirut</t>
  </si>
  <si>
    <t>MAX is committed to electrifying the 2, 3 and 4 wheeled vehicle market in Africa. MAX will utilize its vehicle subscription platform to introduce electric motorcycles, tricycles and buses along with accompanying charging infrastructure and power utilization.</t>
  </si>
  <si>
    <t>The climate and biodiversity crisis present challenges that are today greater than ever. 2030  this is our time horizon by when we need to do whatever we can to avoid the worst impacts.
While there is very little time left, a recent analysis showed at that current funding gap to achieve SDGs amount to USD 2.5 Trillion while global ODA and philanthropic contribution together amount to only USD 158 Billion. In parallel, the global capital market currently represents an opportunity of USD 212 Trillion, still largely untapped. 
The way forward is clear: we need to find new ways to unlock private capital and channel it to achieve impact at scale, and fast.
While countries are gearing up to address the Covid19 impacts and build back better, it is clear that the blue economy represent a unique opportunity for the region to overcome current challenges, support millions of livelihoods while conserving its natural capital by building back bluer.
This project aims at establishing a unique mechanism to support such efforts by driving the creation and development of conservation enterprise in coastal and marine areas that will deliver at scale socioeconomic and conservation outcomes. 
The Regenerative Blue Entrepreneurship Accelerator will focus on business models that have the potential to implement and scaleup naturebased solutions and other business solutions that have the potential to (i) regenerate coastal and ocean health and (ii) become a driver of socioeconomic development of local communities. 
This will be achieved by:
  Establishing an Venture Building Programme, bringing together teams of cofounders and providing them with technical and financial assistance as well as access to network of partners and investors to support them in their efforts to create new Ocean Ventures
  Establishing Incubator, targeting existing early stage ocean ventures and providing them with incubation and financial support
  Establishing an Accelerator, targeting more mature ocean ventures about to enter a growth phase and in need to secure substantial funding to support such growth and providing them with acceleration and financial support
  Establish a blended finance facility that will be tailored to provide early stage financing (venture capital, venture debt…) with an enhanced risk profile by leveraging public/philanthropic funding into junior tranches, guarantees, repayable grant and additional funding provided through a Technical Assistance Facility
The geographical scope will be the Western Indian Ocean region with a time horizon of 2030 and a goal of supporting the creation and development of 500 ocean ventures and supporting the creation of at least 5000 blue jobs.</t>
  </si>
  <si>
    <t>VICMED Project is a multimodal transport project to Link between Lake Victoria and the Mediterranean Sea”.  The project aims to promote intermodal transport by integrating river, rail and road transport facilities along the Nile Corridor and to develop river management capacity. The project will also provide opportunities for landlocked countries to tap into other international seas and ports including Mediterranean &amp; Red</t>
  </si>
  <si>
    <t>Factsheet</t>
  </si>
  <si>
    <t>Fact Sheet</t>
  </si>
  <si>
    <t>41 Core projects worth chasing</t>
  </si>
  <si>
    <t>Infra asset  greenfield (building brand new facilities from the ground up)</t>
  </si>
  <si>
    <t>Political risk, Climate risk, Operational risk</t>
  </si>
  <si>
    <t>2021  2023</t>
  </si>
  <si>
    <t>2023  2024</t>
  </si>
  <si>
    <t>2025  2026</t>
  </si>
  <si>
    <t>Hyphen is making positive progress on its discussions with the Namibian Government as it moves towards signature of the Implementation Agreement before the end of the year. The signing of the Implementation Agreement will trigger the commencement of the frontend engineering and design phase in the development of this ambitious green hydrogen project.</t>
  </si>
  <si>
    <t>The signing of the Implementation Agreement is the priority, by the end of 2022. Following this the Hyphen team will work on the frontend engineering and design phase in the development of this ambitious green hydrogen project.</t>
  </si>
  <si>
    <t>Mitigation  emissions avoidance (e.g., renewable energy, clean cookstoves)</t>
  </si>
  <si>
    <t>The project will at full development target 350,000 metric tons of green hydrogen production a year, displacing 56 million tonnes per annum of CO2 emissions annually.
At full production scale and with additional projects coming online, the excess electricity produced by the hydrogen industry can be used to decarbonise the entire Namibian electrical grid, act as a catalyst for Namibia’s own energy independence; and make the country a netexporter of lowcarbon energy, assisting in the decarbonising of the southern African region.
Together with Government, we will work with local communities, environmental groups and other stakeholder groups to position Namibia’s green hydrogen industry for rapid scalability and longterm sustainability, to uplift the lives of Namibia’s people through economic development and contribute towards achieving global decarbonisation goals. We want to ensure that Namibia realises the full potential of its endowment as one of the world’s top resource rich locations for colocated onshore wind and solar, vast uninhabited land, and stable investment climate underpinned by strong democratic values. Hyphen, and the Government, are committed to developing Namibia’s hydrogen industry to the highest international standards in an inclusive way that brings all stakeholders with us while minimising the environmental impact.
Namibia has a critical role to play in leading southern Africa’s contribution to achieving global decarbonisation goals. Namibia is well positioned to be at the forefront of helping the world to achieve its decarbonisation targets while also providing the country and region with a blueprint for future renewable energy and green hydrogen project implementations.</t>
  </si>
  <si>
    <t>IEA has made clear that there is an urgent need to step up investment in lowcarbon hydrogen with US$1.2 trillion needed globally by 2030 to achieve the world’s green hydrogen objectives.</t>
  </si>
  <si>
    <t>North Africa, West Africa, East Africa, PanAfrican</t>
  </si>
  <si>
    <t>Cameroon, Egypt, Ghana, Nigeria, Rwanda, Uganda</t>
  </si>
  <si>
    <t>Transportation (Driver Services)</t>
  </si>
  <si>
    <t>Enterprise/ venture/ going concern (e.g., electric bike manufacturer, climate software business)</t>
  </si>
  <si>
    <t>$70 million USD</t>
  </si>
  <si>
    <t>Lightrock Capital, Global Ventures, Novastar Ventures, Capria, Shell Foundation, Yamaha, Goodwell Investments</t>
  </si>
  <si>
    <t>Growth</t>
  </si>
  <si>
    <t>Seed Plus: 20152019, Series A: 2019, Series B: 2022</t>
  </si>
  <si>
    <t>250,000 USD</t>
  </si>
  <si>
    <t>Equity, please specify which type:</t>
  </si>
  <si>
    <t>MAX arrived at the GhG Emission figure by multiplying the amount of GhG emission per kilometer in an equivalent vehicle (eg. ICE motorcycle).
MAX arrived at the number of people affected by multiplying the number of dependents each driver under MAX's platform currently has.
MAX calculated the jobs created by assigning one person to each vehicle deployed.</t>
  </si>
  <si>
    <t>15 million drivers across Africa</t>
  </si>
  <si>
    <t>Financial auditing by third parties.</t>
  </si>
  <si>
    <t>Subprojects:
 Build new &amp; rehabilitate existing secondary drainage systems that feed primary channels</t>
  </si>
  <si>
    <t>Infra asset  brownfield (refurbishing, expanding or purchasing an existing facility)</t>
  </si>
  <si>
    <t>No funding partner yet; Project is proposed by the Lagos State Governement  Ministry of Environment</t>
  </si>
  <si>
    <t>Study phase completed by Dar alHandasah under the Ministry of Environment</t>
  </si>
  <si>
    <t>Not a bankable project in classic terms  But will prevent huge economic and social losses through building the city's resilience against climate risks</t>
  </si>
  <si>
    <t>2,5 3bn</t>
  </si>
  <si>
    <t>TBD  probably the number of KM of drainage channels built or renovated (in total 1,100km)</t>
  </si>
  <si>
    <t>Aicha Mezzour  BCG case  Building Lagos Adaptation &amp; Resilience Plan</t>
  </si>
  <si>
    <t>The world faces an enormous opportunity: the transition to an inclusive economy that regenerates nature and reverses climate change. This opportunity can only be captured if we put local communities at the heart of the solution:
Over half of the world’s population is fed by 500 million smallholder farmers. Small businesses make up 90% of firms globally and generate 70% of formal employment in emerging economies. These farms and firms hold the key to building resilience, and to protecting and restoring nature. They will show the world what climate positive really looks like.
To accelerate and scale this transition, farmers and small businesses need clear economic incentives and safety nets. TechnoServe has over 50 years of experience working with local communities, governments and leading companies to create the winwin solutions needed for a just and fair transition to regenerative economies.
TechnoServe’s vision is a sustainable world where all people have the opportunity to prosper. At the core of our work are inclusive, regenerative business solutions that create living incomes, cut emissions, and protect, manage and restore ecosystems.
The movement will be catalyzed through marketbased solutions, driving $300 million in private sector investment.
Regenerate 30 puts farmers and small businesses at the heart of the solution to create a people, nature and climatepositive world.
By 2030, this movement will result in:
 30M people increase their income and resilience
 30% average income increase
 30M tons of CO2e cut
 30M acres of land sustainably managed and conserved
HOW? Regenerate 30 is a farmerand businesscentered initiative that will deliver impact by scaling proven, locallyowned and naturebased solutions. It will test new innovations and scale what works across four key areas:
1. Agriculture (Farmers Regenerate)
2. Blue Economy (Blue Business)
3. Micro and small entrepreneurs (Regeneration Factory)
4. Food processing (Food for the Future)
Small businesses, farmers and their local communities hold the solutions to regenerate nature and reverse the climate crisis. Regenerate 30 builds on 50 years of experience working closely with these communities in 30 countries in Africa, Latin America and Asia. In 2021 alone, TechnoServe supported half a million farmers and businesses to increase their income, totaling US$250 million in additional financial benefits.
We partner with leading companies, governments and organizations with strong commitments to regenerative business, including Nespresso, Danone, The Rockefeller Foundation, MasterCard Foundation, IKEA Foundation, World Wildlife Fund and the International Union for the Conservation of Nature.</t>
  </si>
  <si>
    <t>1. FARMERS REGENERATE
Regenerative agriculture and natural resource management improve soil health, bind carbon below and aboveground, and protect, manage and restore ecosystems while improving farmer incomes. Regenerate 30 supports farmers and work with market actors to drive incentives for longterm behavior change.
Regeneration in Action: In partnership with Nespresso in Kenya and Ethiopia, TechnoServe has supported farmers to plant over 1 million trees and restore over 230 km2 of coffeegrowing land under regenerative practices.
2. BLUE BUSINESS
Coastal communities hold the power to protect, manage and restore marine environments through sustainable fishing practices, alternative livelihoods and mangrove management. Regenerate 30 partners with local coastal communities, governments and environmental organizations to implement Blue Economy strategies.
Regeneration in Action: TechnoServe developed a road map for the government of Zanzibar to catalyze sustainable coastal livelihoods through investment in ecologically and environmentally viable value chains such as seaweed and sea cucumber.
3. THE REGENERATION FACTORY
Our green, blue and circular accelerators catalyze the growth of small and mediumsized businesses with a regenerative offering to increase economic opportunity and scale their positive impact on resilience, mitigation and biodiversity.
Regeneration in Action: In India and Ethiopia, we support recycling businesses to scale their operations, resulting in more jobs for youth, increased incomes, reduced need for virgin materials and less waste.
4. FOOD FOR THE FUTURE
Food processors and other agribusinesses are optimal entry points to build sustainable food systems. Regenerate 30 will help them reduce waste, use renewable energy, source from smallholders who adopt regenerative practices, and provide affordable nutritious food to millions of consumers.
Regeneration in Action: TechnoServe recently supported Kentaste, Kenya’s largest coconut product manufacturer. By converting husk into biochar, avoiding waste and improving soil health for farmers in its supply chain.</t>
  </si>
  <si>
    <t>North Africa, West Africa, Central Africa, East Africa, Southern Africa, PanAfrican</t>
  </si>
  <si>
    <t>Benin, Botswana, Burundi, DR Congo, Ethiopia, Ghana, Kenya, Madagascar, Malawi, Mozambique, Nigeria, Rwanda, Senegal, South Africa, Tanzania, Uganda, Zambia, Zimbabwe</t>
  </si>
  <si>
    <t>Food Security &amp; Agriculture, Ecosystems Based Approach, Carbon Credits, Blue Economy</t>
  </si>
  <si>
    <t>Specific, detailed project plans with quarterly deliverables will be developed with partner organizations
under Regenerate 30. TechnoServe aims to establish three to fiveyear interventions with public and private
sector donors. TechnoServe will integrate milestones and procedures into intervention action
plans to ensure adaptive management and optimization of impact</t>
  </si>
  <si>
    <t>Quarterly Steering Committees – meetings with project leaders, key TechnoServe leadership, and
implementing partners to review progress and address any challenges or design adaptations.
Biannual project reports – comprehensive reports detailing progress to date, any identified risks and
mitigation plans, and lessons learned.
Annual program quality assessment – internal review of key project elements including design, effective
execution, impact, data, partner satisfaction, and implementing team. Assessments are verified by internal
experts who provide feedback on areas for improvement.
At this stage, TechnoServe aims to achieve the following key project milestones:
MOBILIZATION AND ESTABLISHMENT OF FLAGSHIP INTERVENTIONS
 ACTIVITIES
 Key corporate and public financing partners identified
 Core implementing partners established
 Detailed intervention action plans developed with partners
 Interventions launched in at least 10 countries</t>
  </si>
  <si>
    <t>20222025 – MOBILIZATION AND ESTABLISHMENT OF FLAGSHIP INTERVENTIONS
 KEY OUTCOMES BY 2025 (cumulative):
 500,000 farmers and small businesses supported
 5 million individuals benefitting
 3 million tons CO2e mitigated
20262030 – SCALE
 Work with existing partners to scale successful interventions through innovation and expand initiatives
across new geographies
 KEY OUTCOMES BY 2030 (cumulative):
 3 million farmers and small businesses supported
 30 million individuals benefitting
 30% avg increase in income for farmers and businesses
 30 million tons CO2e mitigated
 30 million acres of land protected or restored
 $300M in private sector finance mobilized</t>
  </si>
  <si>
    <t>Smallscale farmers and businesses are crucial to global economies and livelihoods. In most industries—and particularly food—achieving
sustainability goals will require innovation and behavior change upstream in their supply chains, especially in production and processing. Over half of the world's population is fed by 500 million smallholders. Small businesses make up 90% of firms globally and generate 70% of formal employment in emerging economies. These farms and firms hold the key to protecting and restoring nature, building their own
resilience and showing the world what climate positive really looks like.
We have no time to lose, yet many initiatives rely on farmers and small businesses radically changing their practices with no clear economic benefit or safety net. Living on razor thin margins, these actors
need tangible economic benefits to change behaviors.
Smallscale farmers and businesses in lowincome countries can become changeagents for their own prosperity. Now is the time to develop regenerative business solutions that enable farmers and businesses
to thrive while becoming more environmentally sustainable and resilient.
By 2030, the initiative will result in:
 30% average income increase for smallscale farmers and businesses
 30 million tons of CO2e cut
 30 million acres of land sustainably managed, protected or restored
 30 million people in SubSaharan Africa, Latin America and India benefitting
 $300 million in private sector investment in farms and businesses raised
Regenerate 30 will deliver these results by scaling proven approaches and testing new innovations in four
areas:
 Regenerative Farms &amp; Forests: Regenerative farms improve soil health, increase biodiversity on and off
farm, bind carbon below and above ground, increase yields and protect surrounding landscapes. TechnoServe
provides farmers with training on climate change adaptation and resilience using regenerative techniques
such as farm diversification, integrated pest management, and biofertilizer application, and works with
market actors to drive incentives for longterm behavior change.
2022 Commitment to Action
 Blue Economy: Coastal communities hold the power to protect, manage, and restore marine environments
through sustainable fishing practices, alternative livelihoods, and mangrove management. TechnoServe
partners with governments and environmental organizations to establish and implement Blue Economy
strategies that invest in ecologically and environmentally viable value chains.
 Business acceleration: TechnoServe’s green, blue, and circular accelerators catalyze the growth of small
and mediumsized businesses with a regenerative offering to increase economic opportunity and scale their
positive impact on resilience, mitigation, biodiversity and restoration.
 Inclusive business models: Food processors and other agribusinesses are optimal entry points to building
sustainable food systems by sourcing from thousands of smallholders and training them to adopt regenerative
practices, reducing waste and emissions through the use of renewable energy in their own operations, and
providing affordable nutritious food to millions of consumers.</t>
  </si>
  <si>
    <t>TechnoServe already tracks and reports project beneficiaries on an annual basis through our rigorous and standardized corporate measurement process. Projects also utilize an internal quarterly review process to
monitor key output and outcome indicators and discuss any adaptive management needs to improve impact. 
TechnoServe’s global Impact Team, as well as regional and countrylevel MEL staff ensure projects are collecting and analyzing data for adaptive management.
Where possible, we will work with thirdparties to evaluate economic and environmental impact and measure GHG emissions.
To ensure quality we will use:
 Quarterly Steering Committees – meetings with project leaders, key TechnoServe leadership, and implementing partners to review progress and address any challenges or design adaptations.
 Biannual project reports – comprehensive reports detailing progress to date, any identified risks and mitigation plans, and lessons learned.
 Annual program quality assessment – internal review of key project elements including design, effective execution, impact, data, partner satisfaction, and implementing team. Assessments are verified by internal experts who provide feedback on areas for improvement.
As one of the premier organizations helping fight global poverty, transparency is the cornerstone of TechnoServe’s measurement approach. We share on the impact all our projects create, regardless of whether it
looks good or bad. We believe this transparency can inform greater and more effective programs aimed at reducing poverty, both within TechnoServe and in the broader development community.</t>
  </si>
  <si>
    <t>This is a project that falls directly under the Great Blue Wall initiative. It also builds on successful implemention of pilot projects in the WIO region, from an ongoing ocean venutres building programme, to several Blue Economy Incubators, from successful acceleration programmes to the successful management of IUCN's global Blue Natural Capital Financing Facility (BNCFF) and Nature+ Accelerator Fund</t>
  </si>
  <si>
    <t>Comoros, Kenya, Madagascar, Mauritius, Mozambique, Seychelles, South Africa, Tanzania</t>
  </si>
  <si>
    <t>Target sectors include wild fisheries, aquaculture, mariculture, natural products, ecotourism, fintech, circular economy, renewable energies, shipbuilding and maritime transport. The studio will also look at other coastbased activities that could also de</t>
  </si>
  <si>
    <t>Energy, Transport, Food Security &amp; Agriculture, Land Restoration &amp; Building Resilience, Ecosystems Based Approach, Digital Transformation, Water &amp; Cities</t>
  </si>
  <si>
    <t>Fund (e.g., cleantech growth equity fund)</t>
  </si>
  <si>
    <t>Seed (grant) funding has been provided for pilot projects from Germany, Ireland, Sweden and FSD Africa</t>
  </si>
  <si>
    <t>2M already invested as seed funding  we are now looking to scale up and fundraise USD 20M of grant funding which will leverage USD 200M of additional private capital</t>
  </si>
  <si>
    <t>Seed (grant) funding has been provided for pilot projects from Germany (BMU), Ireland (Irish Embassy in Tanzania), Sweden (SIDA) and FSD Africa</t>
  </si>
  <si>
    <t>2M already invested as seed funding</t>
  </si>
  <si>
    <t>none</t>
  </si>
  <si>
    <t>Counterparty risk, Operational risk</t>
  </si>
  <si>
    <t>technical support provided to ocean ventures through venture building, incubation and acceleration programmes dramatically reduce this risk, a strong consortium of partners with strong background experience in this sector mitigate this risk. Consortium partners include Ocean Hub Africa, BFA Global, Technoserve and the World Economic Forum</t>
  </si>
  <si>
    <t>IUCN, OHA, TNS, BFA Global and WEF</t>
  </si>
  <si>
    <t>2021</t>
  </si>
  <si>
    <t>100%</t>
  </si>
  <si>
    <t>Secure donor and investors commitment</t>
  </si>
  <si>
    <t>50K</t>
  </si>
  <si>
    <t>100K</t>
  </si>
  <si>
    <t>Launch the Accelerator and scale up operations</t>
  </si>
  <si>
    <t>USD 1M</t>
  </si>
  <si>
    <t>USD 500K</t>
  </si>
  <si>
    <t>Staff time and travel requirements</t>
  </si>
  <si>
    <t>Exposure and fundraising support</t>
  </si>
  <si>
    <t>Venture building, incubation and acceleration programmes</t>
  </si>
  <si>
    <t>USD 35M</t>
  </si>
  <si>
    <t>500 ocean ventures will directly create at least 5000 blue jobs</t>
  </si>
  <si>
    <t>tbd</t>
  </si>
  <si>
    <t>Third party evaluators will be mobilise every 23 years to assess progress and provide recommendations for improvements</t>
  </si>
  <si>
    <t>North Africa, East Africa</t>
  </si>
  <si>
    <t>TransportMaritime</t>
  </si>
  <si>
    <t>Land Restoration &amp; Building Resilience, Blue Economy</t>
  </si>
  <si>
    <t>Adaptation &amp; Resilience</t>
  </si>
  <si>
    <t>Jordan</t>
  </si>
  <si>
    <t>Lebanon</t>
  </si>
  <si>
    <t>Oman</t>
  </si>
  <si>
    <t>Transport- Bus Rapid Transit System-Ring Road</t>
  </si>
  <si>
    <t>Transport -Energy Efficiency in the Sustainable Urban Mobility Sector</t>
  </si>
  <si>
    <t>Energy - Energy Efficient Cooling in Buildings</t>
  </si>
  <si>
    <t>Energy - National wind plan for 2180MW by 2030</t>
  </si>
  <si>
    <t>Energy - National solar plan for 400MW by 2030</t>
  </si>
  <si>
    <t xml:space="preserve">Resilience - Early Warning System </t>
  </si>
  <si>
    <t xml:space="preserve">Land use - Help small farmers and rural families adapt to climate change </t>
  </si>
  <si>
    <t>Land use - National emergency plan for forest fire prevention, awareness and readiness</t>
  </si>
  <si>
    <t>Oceans - Cultivate one million mangrove seedlings</t>
  </si>
  <si>
    <t>Resilience - Water-energy-food security nexus (proposed GCF project)</t>
  </si>
  <si>
    <t>Oceans - Oceans Strengthening Coastal Adaptation and Resilience</t>
  </si>
  <si>
    <t xml:space="preserve">Land use - Institutional arrangements and information generation for direct responsiveness, accountability and communication in forest management </t>
  </si>
  <si>
    <t>Land use -Fuel treatment program to promote resiliency and reduce wildfire hazard in Nahr El Kabir area</t>
  </si>
  <si>
    <t>Land use - MEDTEST II and Agro-Processing Fund</t>
  </si>
  <si>
    <t>Land use - Mitigation and adaptation strategies to combat land degradation and drought in Nahr el Kabir Area</t>
  </si>
  <si>
    <t>Resilience - Improving Agricultural Resilience by Modernizing on-Farm Practices</t>
  </si>
  <si>
    <t>Iraq</t>
  </si>
  <si>
    <t>Water - Solar pumping for irrigation</t>
  </si>
  <si>
    <t xml:space="preserve">Water - Hilla – Diwaniyah irrigation project </t>
  </si>
  <si>
    <t>Water - Improving the efficiency of irrigation water use among vulnerable groups using Hydroponic Technology</t>
  </si>
  <si>
    <t xml:space="preserve">Water - Al Rawdha Flood Protection Dam </t>
  </si>
  <si>
    <t>Water - Al-Jifnain Flood Protection Dam (Jif03)</t>
  </si>
  <si>
    <t>Water - Fita Flood Protection Dam (S02)</t>
  </si>
  <si>
    <t>Water - Wadi Hiliti Flood Protection Dam (WH4) (with groundwater recharge)</t>
  </si>
  <si>
    <t>Water - Excess Water Diversion from North to Central Tunisia</t>
  </si>
  <si>
    <t xml:space="preserve">Water - Aqaba-Amman Water Desalination &amp; Conveyance Project (AAWDCP) </t>
  </si>
  <si>
    <t>Water - WASH in Schools Project</t>
  </si>
  <si>
    <t xml:space="preserve">Water - Blue Economy Principles </t>
  </si>
  <si>
    <t>Water - Al-Batina Treated Effluent Line</t>
  </si>
  <si>
    <t>Energy efficiency</t>
  </si>
  <si>
    <t>Renewable energy</t>
  </si>
  <si>
    <t>Agricultural Resilience/  Land / Forests / Coastline</t>
  </si>
  <si>
    <t>Water resources/irrigation</t>
  </si>
  <si>
    <t>Water resources/flood control</t>
  </si>
  <si>
    <t>Water supply/sanitation</t>
  </si>
  <si>
    <t>Cambodia green bond</t>
  </si>
  <si>
    <t>Cambodia First Green Bond</t>
  </si>
  <si>
    <t>Bangkok E-Bus Programme</t>
  </si>
  <si>
    <t>Renewable Energy for Climate Resilient Projects and Hydrogen Project</t>
  </si>
  <si>
    <t>Bhutan</t>
  </si>
  <si>
    <t>ACLEDA Bank Green Bond of USD 100 million</t>
  </si>
  <si>
    <t>Cambodia</t>
  </si>
  <si>
    <t>​Cambodia</t>
  </si>
  <si>
    <t>​Thailand</t>
  </si>
  <si>
    <t>LATAM</t>
  </si>
  <si>
    <t>Middle East</t>
  </si>
  <si>
    <t>PRESENTED/NOT</t>
  </si>
  <si>
    <t>PRESENTED</t>
  </si>
  <si>
    <t>Raw materials &amp; supply chain</t>
  </si>
  <si>
    <t>Conservation of Forests in the COMIFAC Area</t>
  </si>
  <si>
    <t>Carbon credit market</t>
  </si>
  <si>
    <t>Phoenix Edison Anambra Power (Waste-to Energy)</t>
  </si>
  <si>
    <t>Bangkok</t>
  </si>
  <si>
    <t>Enhancement of enabling environment for the introduction of Low Emissions Vehicles in Cambodia</t>
  </si>
  <si>
    <t>Climate-sensitive Agroecology: transitioning Cambodia’s Battambang Province to an agroecological landscape</t>
  </si>
  <si>
    <t>Building Resilience in Communities through Energy Access and Auxiliary Development Opportunities</t>
  </si>
  <si>
    <t>ECO ENERGY - PROJECT FOR HEATING 20,000 HOMES WITH ELECTRICAL ENERGY</t>
  </si>
  <si>
    <t>NUUDELCHIN LOW EMISSION, SOLID FUEL GASIFIER STOVE PROJECT</t>
  </si>
  <si>
    <t>RADAR SYSTEM ESTABLISHMENT FOR CLIMATE RESILIENT DEVELOPMENT</t>
  </si>
  <si>
    <t>Living Indus – Ecological restoration of the Indus Basin</t>
  </si>
  <si>
    <t xml:space="preserve">Dudh Koshi Storage Hydropower Project </t>
  </si>
  <si>
    <t>Financial solutions for EV owners and operators and to ancillary areas including charging infrastructure, batteries and electrification.</t>
  </si>
  <si>
    <t>TYPE OF FINANCE REQUIRED2</t>
  </si>
  <si>
    <t>Hydrogen Energy Namibia</t>
  </si>
  <si>
    <t>ONE-PAGER STATUS</t>
  </si>
  <si>
    <t>YES</t>
  </si>
  <si>
    <t>NO</t>
  </si>
  <si>
    <t>MIN SIZE OF INVESTMENT3</t>
  </si>
  <si>
    <t>TYPE OF FINANCE REQUIRED4</t>
  </si>
  <si>
    <t>NOT PRESENTED</t>
  </si>
  <si>
    <t>sla</t>
  </si>
  <si>
    <t>ECONOMY CLASSIFICATION</t>
  </si>
  <si>
    <t>LOWER-MIDDLE-INCOME</t>
  </si>
  <si>
    <t>LOW-INCOME</t>
  </si>
  <si>
    <t>UPPER-MIDDLE-INCOME</t>
  </si>
  <si>
    <t>HIGH-INCOME</t>
  </si>
  <si>
    <t>TOTAL</t>
  </si>
  <si>
    <t>ACLEDA Bank’s vision is to be Cambodia’s leading commercial bank providing superior financial services to all segments of the community. ACLEDA Bank is committed to issue the first green bond in Cambodia. An amount equal to the net proceeds of green bonds (“Net Proceeds”) issued under the ACLEDA Bank Green Bond Framework will be used to finance, in part or in full, new and/or existing Eligible Green Projects Categories (the “Eligible Green Projects”). 
ACLEDA Bank’s green bonds will support green projects, assets, and expenditures in the following categories: 
1- Renewable Energy
2- Green Buildings
3- Energy Efficiency
4- Clean Transportation
The Green Bond Framework outlines how we propose to use the proceeds of Green Bonds to fund eligible green projects that support our business strategy. The framework is aligned with both the Green Bond Principles 2021 (the “GBP”) developed by the International Capital Markets Association (ICMA) and ASEAN Green Bond Standards developed by the ASEAN Capital Markets Forum (ACMF).</t>
  </si>
  <si>
    <t>Wing Bank Sustainability Bond</t>
  </si>
  <si>
    <t>Wing Bank is in compliance with the Sustainability Bond Guidelines of the International Capital Market Association (ICMA) and ASEAN Sustainability Bond Standards.
The utilization of the net proceeds of the bond for eligible Green and Social Projects that should provide clear environmental benefits, which will be assessed and, where feasible, quantified by the issuer. 
1) Eligible Green Projects:
- Renewable energy;
- Energy efficiency;
- Clean transportation;
- Certified green building
2) Eligible Social Projects
Affordable housing
- Affordable basic infrastructure (e.g. clean drinking water, sewers, sanitation, transport, energy)
- Access to essential services (e.g. health, education and vocational training, healthcare, financing, and financial services)
- Employment generation, and programs designed to prevent and/or alleviate unemployment stemming from socioeconomic crises, including through the potential effect of SME financing and microfinance.</t>
  </si>
  <si>
    <t>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is built at “EECi BIOPOLIS”, a translational research hub for bio-based industry, situated at the Eastern Economic Corridor of Innovation (EECi), Thailand.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t>
  </si>
  <si>
    <t>Ponggang Mini-hydro Power (2.8 MW), green energy for sustainable development</t>
  </si>
  <si>
    <t>BACKGROUND
In 2008, an engineering lecture of Subang University began to explore the local renewable energy potential in the surrounding area. Together with IBEKA as a partner, the team walked through the long river of Cilamaya in an attempt to map the potential, until they were impressed by the huge waterfall of Ponggang. Measuring the head, water discharge, flow duration curve, and social assessment which needs electricity access, the team commit to do the primary research and pre-feasibility study.
Two years later, the team found the potential of Ponggang village to generate 2.8 MW green energy based on the site survey. The Pre-Feasibility Study was introduced to several potential donors and investment partners to gain financial support. 
OBJECTIVES
The objective of Ponggang MHP project is to provide green energy sources. The sources of this renewable energy project would substitute the Coal-steam Power Plant of Banten 3 Lontar OMU up to 19,922 MWh annually. It is contribute to 17,393 tCO2e carbon equivalent mitigation for climate change goals. The project business model also benefit the local community by their on-grid revenue sharing on public-private partnership.
The community earning could be utilized for several social purposes, such as; education, health care, economic stimulus, social guarantee, and public facilities.
TIMELINE
Within 2013 to 2017, Ponggang MHP project received a financial commitment from GDF Suez, PT. SMI, and Bukopin Bank for nearly 20% of the project cost. Currently, IBEKA strives to earn the financial gap to realize the project.
2008 – 2010: Site survey and exploration
2010 – 2013: Pre-Feasibility Studies
2014 – 2020: Project promotion and pitch
Q3-Q4 2022: Financial closed (public-private partnership), MOU
Q1-Q3 2023: Establish the purpose Company, permitting, PPA
Q4 2023       : Begin the construction process
Q1-Q4 2024 : Constructions
2025 – 2045 : Operational</t>
  </si>
  <si>
    <t>Hydro-Eco Park in Dhaka</t>
  </si>
  <si>
    <t>A world-class Hydro-Eco Park to be developed in the heart of Dhaka, Bangladesh. Spread over 182 acres, accessible by 3 million people, and consisting of 11 zones with 50 different types of facilities (conservation, flood prevention, water treatment, retail, commercial, transport, entertainment etc)</t>
  </si>
  <si>
    <t>India to UAE Undersea Power Interconnector</t>
  </si>
  <si>
    <t>With Renewable Energy (RE) achieving grid parity in different countries, large-scale deployment of RE projects has accelerated worldwide. A wider grid-based interconnectivity across large geographies has the potential to overcome any intermittency, variability, and demand supply mismatch challenges and enable the world to transition to clean energy in a sustainable manner. 
Most countries with considerable RE deployment find their power demand peaks in the morning or the evening hours. This is also the time when RE availability, particularly Solar, is reduced. The support required for the grid at these times becomes more and more acute as the addition to Solar generation capacities ramps up across the World. This is where inter-regional connectivity to neighbouring countries grids comes in – which can help leverage time difference between countries – and surplus RE is injected from one country’s grid to another who needs it at that time. 
India is already connected to neighbouring countries on its eastern side, with 4000 to 5000 MW of Power annually being exchanged with Bangladesh, Bhutan, Nepal, and to some extent Myanmar. However, we don’t have at present access to Power grids/ Markets on the western side. Inter-regional Grid connections on the western side, once developed, can open multilateral power trade opportunities across regions and continents. India has a strategic location advantage, where access to new markets +/- 5 hours on eastern and western side, allows to export Solar Power being generated in peak sunshine hours, to other regions at the peak consumption/ load hours. 
In case of Gulf Cooperation Council (GCC) countries like the UAE, the morning peak demand period would coincide with peak sunshine period in India and the RE can then play a role in supporting UAE’s demand. Further, during seasonal peaks as well as other required times, access to cheaper alternate sources of power can help in significantly reducing the tariffs for end consumers.</t>
  </si>
  <si>
    <t>Lakadia Vadodara Transmission Project</t>
  </si>
  <si>
    <t>The Lakadia Vadodara Transmission Project Limited  is a “Green Energy Transmission Corridor” project aimed at meeting India’s renewable energy target of installing 175 GW by 2022. The transmission line is part of transmission strengthening to relieving over loading due to Renewable Energy (RE) injection in wind energy zones of Bhuj. The 329 km Lakadia – Vadodara 765 kV D/C line will help in the evacuation of power from RE sources in Kutch to Vadodara for onward dispersal. The project was secured through tariff based competitive bidding process.</t>
  </si>
  <si>
    <t>x</t>
  </si>
  <si>
    <t>South-East Asia</t>
  </si>
  <si>
    <t>South and South-West Asia</t>
  </si>
  <si>
    <t>Thailand</t>
  </si>
  <si>
    <t>Ponggang Village, Subang Regency, West Java</t>
  </si>
  <si>
    <t>India and the UAE + International Waters</t>
  </si>
  <si>
    <t>India</t>
  </si>
  <si>
    <t>Bangladesh</t>
  </si>
  <si>
    <t>Food Security</t>
  </si>
  <si>
    <t>Sistema.bio – Creating Value from Waste</t>
  </si>
  <si>
    <t>Sistema.bio is working on building food systems with net-negative emissions that feed a growing population and adapt to climate impacts. Starting with high-quality, affordable biodigester technology that coverts organic waste to clean energy and fertilizer, Sistema.bio gives farmers the tools they need to improve their economic conditions, reduce GHG emissions, and build their soil productivity. 
Sistema.bio was founded in 2010 in Mexico, where the rich agricultural culture and wide variety of climate and socio-economic conditions created a robust technology and business model that could scale to serve smallholder around the world. The company began expanding into Latin America in 2015 and then opened up offices in Africa and Asia in 2017. Today, Sistema.bio is a leader in the clean cooking and agricultural space, and it operates globally with the potential to empower two billion smallholder farmers to lead the world’s low-carbon food system transition and build the resilience of their communities.</t>
  </si>
  <si>
    <t>SHYFT Power Solutions</t>
  </si>
  <si>
    <t>n/a</t>
  </si>
  <si>
    <t>Digital transformation</t>
  </si>
  <si>
    <t>Renewable Energy Performance Platform ("REPP")</t>
  </si>
  <si>
    <t>REPP is an innovative fund with the aim to accelerate the energy transition in Africa. REPP  invests in small to medium-sized renewable energy projects (up to 25MW) and companies in Africa. With 56 investments across 17 African countries, REPP phase 1 is nearing the end of its deployement period. REPP2.0 will be a blended finance facility structured to scale up the work done in phase 1.</t>
  </si>
  <si>
    <t>London</t>
  </si>
  <si>
    <t>BioLite</t>
  </si>
  <si>
    <t>BioLite is an energy social enterprise that has reached over five million people living off-grid with safe, affordable, and reliable energy access while offsetting over one million tons of carbon. We make solar charging and lighting systems and clean-burning cookstoves to power daily life.</t>
  </si>
  <si>
    <t>West Africa, East Africa, South Africa, Central Africa</t>
  </si>
  <si>
    <t>Transforming Island Development through Electrification and Sustainability ("TIDES")</t>
  </si>
  <si>
    <t>TIDES is a blended finance  decarbonisation and resilience fund for the Pacific Islands that responds directly to Pacific needs and provides direct, tangible benefit to local communities across the Pacific. TIDES invests in small to medium size renewable energy projects from rural electrification mini grids to on grid medium sized projects.</t>
  </si>
  <si>
    <t>Pacific islands</t>
  </si>
  <si>
    <t>Europe</t>
  </si>
  <si>
    <t>Themes Circular Economy CenterSmarter use and manufacturingRedesign of processes that generate less waste or waste that is easier to revalue, avoid highly polluting sub-processes, new business modelsExtend the useful life of products and their parts.second life applications of lithium batteries, reuse of solar industry infrastructure, remanufacturing of tires or other mining equipment componentsNew applications of discarded materials.recovery of secondary resources, such as lithium from used lithium batteries, recovery of valuable elements from discarded solar panels, re-mining of electronic equipment for metal recovery.implementation of Regional Strategies.textile industry, fishing / aquaculture / landfill waste, among others.</t>
  </si>
  <si>
    <t>Row Labels</t>
  </si>
  <si>
    <t>Grand Total</t>
  </si>
  <si>
    <t>Count of PROJECT NAME</t>
  </si>
  <si>
    <t>DEAL SIZE</t>
  </si>
  <si>
    <t>$11-50m</t>
  </si>
  <si>
    <t>$51-100m</t>
  </si>
  <si>
    <t>$101-500m</t>
  </si>
  <si>
    <t>$501m - $1bn</t>
  </si>
  <si>
    <t>$6-10bn</t>
  </si>
  <si>
    <r>
      <rPr>
        <sz val="11"/>
        <color theme="1"/>
        <rFont val="Calibri"/>
        <family val="2"/>
      </rPr>
      <t>≤</t>
    </r>
    <r>
      <rPr>
        <sz val="11"/>
        <color theme="1"/>
        <rFont val="Calibri"/>
        <family val="2"/>
        <scheme val="minor"/>
      </rPr>
      <t>$10m</t>
    </r>
  </si>
  <si>
    <t>NATURE OF IMPACT</t>
  </si>
  <si>
    <t>FUND OVERVIEW/KEY INFO</t>
  </si>
  <si>
    <t>FINANCIAL INFORMATION</t>
  </si>
  <si>
    <t>FUND STRUCTURE</t>
  </si>
  <si>
    <t>FUND TIMELINE</t>
  </si>
  <si>
    <t>COMMENTS</t>
  </si>
  <si>
    <t>What is the fund title? (e.g., Blue Carbon Acceleration Fund)</t>
  </si>
  <si>
    <t>Please provide a brief overview/ description of the fund, including what is the project about, its background, scope, objectives, timeline, etc.</t>
  </si>
  <si>
    <t>Where is the fund physically registered? (jurisdiction)</t>
  </si>
  <si>
    <t>What countries will the fund invest in</t>
  </si>
  <si>
    <t>How will this country be impacted? e.g., $X to be invested in Y etc.</t>
  </si>
  <si>
    <r>
      <t xml:space="preserve">What is the main sector the fund will invest in? </t>
    </r>
    <r>
      <rPr>
        <b/>
        <sz val="11"/>
        <color theme="1"/>
        <rFont val="Calibri"/>
        <family val="2"/>
        <scheme val="minor"/>
      </rPr>
      <t>Please fill drop-down</t>
    </r>
  </si>
  <si>
    <t>What sub-sector is the fund will invest in? E.g., in Energy - hydro, solar, etc.; in Transport - road, rail, etc.</t>
  </si>
  <si>
    <t>What will be the instrument used to invest? E.g. debt, equity, quasi-equity, alternative etc.</t>
  </si>
  <si>
    <t>Approximately how much philanthropic and/or public sector capital (e.g.  Subsidies and grants) has been invested (please state amount and currency). If PC is not required, please fill "NA"</t>
  </si>
  <si>
    <t>Who is the source of the philantropic or public capital? (which government/ institution?)</t>
  </si>
  <si>
    <t>Is there availability of first loss tranche or a type of guarantee? Please describe</t>
  </si>
  <si>
    <t>What is the amount of fundcommitments to date? (please include currency and amount)</t>
  </si>
  <si>
    <t xml:space="preserve">Who are the fund LPs? i.e., main equity investors in the fund </t>
  </si>
  <si>
    <t>What is the total targeted fund size?</t>
  </si>
  <si>
    <t xml:space="preserve">What would be the minimum ticket size for any LP? </t>
  </si>
  <si>
    <t>What is the target IRR of the fund?</t>
  </si>
  <si>
    <t>What is the expected average ticket size per investment?</t>
  </si>
  <si>
    <t>What is the targeted fee structure? How are the profit distributions organized?</t>
  </si>
  <si>
    <t>What is the fund structure? What type of dividends are paid? (e.g. class A &amp; class B shared, paying cash or carbon credits)</t>
  </si>
  <si>
    <t>When was/ is the best estimate of the fundraising period? e.g., 2018-2020</t>
  </si>
  <si>
    <t>When is the best estimate of the fund operating period (tenor)? e.g., 2021-2030</t>
  </si>
  <si>
    <r>
      <t xml:space="preserve">What is the nature of the climate impact of the fund? </t>
    </r>
    <r>
      <rPr>
        <b/>
        <sz val="11"/>
        <color theme="1"/>
        <rFont val="Calibri"/>
        <family val="2"/>
        <scheme val="minor"/>
      </rPr>
      <t>Please fill drop-down</t>
    </r>
  </si>
  <si>
    <t xml:space="preserve">What is the scale of impact in terms of… mT CO2e mitigation, Mwh/yr renewable energy, # people affected, jobs created etc </t>
  </si>
  <si>
    <t>Please provide an explanation for the above-mentioned metrics and any additional impact from the fund (e.g., social benefits and number of lives impacted)</t>
  </si>
  <si>
    <t>What is the expected addressable market? (please include the units of measure and size)</t>
  </si>
  <si>
    <t>Which Sustainable Development Goal does the fund meet? (select all as applicable)</t>
  </si>
  <si>
    <t>What is the fund measurement, reporting, and verification (MRV) approach? Please provide any information available e.g., third party, frequency of checks, methodology, etc.</t>
  </si>
  <si>
    <t>Please provide contact details for reference purposes</t>
  </si>
  <si>
    <t>Please add any relevant information not captured in the sheet</t>
  </si>
  <si>
    <t>Source name</t>
  </si>
  <si>
    <t>FUND NAME</t>
  </si>
  <si>
    <t>FUND OVERVIEW</t>
  </si>
  <si>
    <t>FUND LOCATION</t>
  </si>
  <si>
    <t>COUNTRIES OF IMPACT</t>
  </si>
  <si>
    <t>COUNTRY / REGION IMPACTED</t>
  </si>
  <si>
    <t>FUND INVESTMENT INSTRUMENTS</t>
  </si>
  <si>
    <t xml:space="preserve">PUBLIC CAPITAL INVESTED </t>
  </si>
  <si>
    <t>SOURCE OF PUBLIC CAPITAL</t>
  </si>
  <si>
    <t>RISK MITIGATION</t>
  </si>
  <si>
    <t>COMMITMENT TO DATE</t>
  </si>
  <si>
    <t>CORNERSTONE INVESTORS</t>
  </si>
  <si>
    <t>MINIMUM TICKET SIZE</t>
  </si>
  <si>
    <t>TARGET RETURNS</t>
  </si>
  <si>
    <t>EXPECTED INVESTMENT SIZE</t>
  </si>
  <si>
    <t xml:space="preserve">FEE STRUCTURE </t>
  </si>
  <si>
    <t>FUNDRAISING PERIOD</t>
  </si>
  <si>
    <t>INVESTMENT PERIOD</t>
  </si>
  <si>
    <t>Column1</t>
  </si>
  <si>
    <t>EXAMPLE</t>
  </si>
  <si>
    <t>Renewables</t>
  </si>
  <si>
    <t>Non disclosed</t>
  </si>
  <si>
    <t>$200m</t>
  </si>
  <si>
    <t>LP, Cash dividends</t>
  </si>
  <si>
    <t>End dec 2022</t>
  </si>
  <si>
    <t>2023-2025</t>
  </si>
  <si>
    <t>Mitigation - emissions avoidance (e.g., renewable energy, clean cookstoves)</t>
  </si>
  <si>
    <t>Affordable and clean energy</t>
  </si>
  <si>
    <t>BlueOrchard Carbon Impact</t>
  </si>
  <si>
    <t>BlueOrchard’s Carbon Impact strategy aims at contributing to effective climate action and positive biodiversity impact through direct investments in conservation, restoration and afforestration projects as well as sustainable timber production ("impact forestry") in emerging markets.</t>
  </si>
  <si>
    <t>Luxembourg</t>
  </si>
  <si>
    <t>Countries with tropical forests and ODA recipients as per OECD</t>
  </si>
  <si>
    <t>Global Emerging Markets</t>
  </si>
  <si>
    <t>Conservation, reforestation &amp; afforestation as well as impact forestry projects</t>
  </si>
  <si>
    <t>Preferrably equity, debt possible</t>
  </si>
  <si>
    <t>It is the objective to establish this strategy as a Blended Finance structure consisting of up to 30% public capital, ideally with first loss protection. BlueOrchard is currently in discussion with a number of different (mostly European) DFIs.</t>
  </si>
  <si>
    <t>The strategy is foreseen to be a blend of up to 30% first loss protection/ public capital and 70+% private capital.</t>
  </si>
  <si>
    <t>No hard fund commitment to date</t>
  </si>
  <si>
    <t>$10m</t>
  </si>
  <si>
    <t>8-10% net</t>
  </si>
  <si>
    <t>$30-40m</t>
  </si>
  <si>
    <t>1.50% of commitments during investment period, of capital invested thereafter, carried interest tbd</t>
  </si>
  <si>
    <t>[SCA SICAV-RAIF], dividends will be distribted in form of carbon credits or cash depending on the share class</t>
  </si>
  <si>
    <t>2023-2037, 15 years</t>
  </si>
  <si>
    <t>Mitigation - natured based sequestration (e.g., regenerative agriculture)</t>
  </si>
  <si>
    <t>Quantification of KPIs in progress, selected KPIs include the following:
– Atmospheric carbon sequestered (tones CO2e/ha/yr)
– Area of deforestation avoided (ha)
– Area of forest conserved (ha)
– Number of trees planted (#)
– Area managed sustainably (ha)
– Area of forest FSC or PEFC certified (ha)
– Volume of timber harvested (m3)
– Number of species recorded (#)</t>
  </si>
  <si>
    <t>Key aspects of the strategy in addition to the climate benefits (conserving biodiversity and protecting the planet) are social aspects such as empowering local communities, creating job opportunities and gender equality.</t>
  </si>
  <si>
    <t>$2bn market, forecast to grow by 10x</t>
  </si>
  <si>
    <t xml:space="preserve">The strategy targets the following SDGs: SDG 13 (Climate Action), SDG 15 (Life on Land), SDG 5 (Gender Equality), SDG 8 (Decent Work and Economic Growth), SDG 12 (Responsible Consumption and Production) SDG 17 (Partnerships for the Goals). </t>
  </si>
  <si>
    <t>Reports will be distributed to investors on a quarterly basis incl. financial and ESG &amp; impact performance of the fund</t>
  </si>
  <si>
    <t>Martin Gahr</t>
  </si>
  <si>
    <t>martin.gahr@blueorchard.com</t>
  </si>
  <si>
    <t>Acumen Capital Partners</t>
  </si>
  <si>
    <t>KawiSafi Ventures</t>
  </si>
  <si>
    <t xml:space="preserve">KawiSafi Ventures is a leading investor into renewable energy access and climate solutions in Africa, having invested KawiSafi Fund I into high-potential, early growth stage companies. </t>
  </si>
  <si>
    <t>Kenya, Rwanda</t>
  </si>
  <si>
    <t>Sub-Saharan Africa</t>
  </si>
  <si>
    <t>Distributed renewables</t>
  </si>
  <si>
    <t>Equity, quasi-equity</t>
  </si>
  <si>
    <t>~$70M</t>
  </si>
  <si>
    <t>Green Climate Fund, Acumen Fund, AXA IM</t>
  </si>
  <si>
    <t>$5M</t>
  </si>
  <si>
    <t>24M tons of CO2E averted; 95M lives impacted to date</t>
  </si>
  <si>
    <t>7 - Affordable and clean energy; 1 - No poverty; 13 - Climate action; 8 - Decent work and economic growth</t>
  </si>
  <si>
    <t xml:space="preserve">We provide quarterly and annual impact reporting in collaboration with a third party provider. </t>
  </si>
  <si>
    <t>Michelle Osorio</t>
  </si>
  <si>
    <t>michelle.osorio@kawisafiventures.com</t>
  </si>
  <si>
    <t>Acumen Resilient Agriculture Fund (ARAF)</t>
  </si>
  <si>
    <t>ARAF is an impact agriculture venture capital fund that invests in agri-startups with business models that help smallholder farmers become more resilient to climate change.</t>
  </si>
  <si>
    <t>Canada</t>
  </si>
  <si>
    <t>Kenya, Uganda, Nigeria</t>
  </si>
  <si>
    <t>East &amp; West Africa</t>
  </si>
  <si>
    <t>Food Security &amp; Agriculture</t>
  </si>
  <si>
    <t>Resilient agriculture for smallholder farmers</t>
  </si>
  <si>
    <t>Equity</t>
  </si>
  <si>
    <t>$58M</t>
  </si>
  <si>
    <t>Green Climate Fund, FMO, Soros Economic Development Fund, PROPOARCO, CIFF, IKEA Foundation, Global Social Impact</t>
  </si>
  <si>
    <t>2M lives reached to date; 79% of smallholder farmers reporting increased income and 81% increased yields</t>
  </si>
  <si>
    <t>2- Zero Hunger; 1 - No poverty; 13 - Climate action; 8 - Decent work and economic growth</t>
  </si>
  <si>
    <t>Tamer El-Raghy</t>
  </si>
  <si>
    <t>telraghy@arafund.com</t>
  </si>
  <si>
    <t>Energy Access Relief Fund (EARF)</t>
  </si>
  <si>
    <t xml:space="preserve">The Energy Access Relief Fund (EARF) is a first-of-its-kind collaboration among major donors and investors in the energy access sector to address the liquidity crunch that energy access enterprises face because of the fallout from the COVID-19 pandemic. </t>
  </si>
  <si>
    <t>Netherlands</t>
  </si>
  <si>
    <t>Benin, Cambodia, Democratic Republic of Congo, Ethiopia, India, Kenya, Liberia, Malawi, Mozambique, Namibia, Nigeria, Rwanda, Senegal, Sierra Leone, South Africa, Tanzania, Togo, Uganda, Zambia, Zimbabwe</t>
  </si>
  <si>
    <t>Sub-Saharan Africa and Asia</t>
  </si>
  <si>
    <t>Concessional loans</t>
  </si>
  <si>
    <t>$90M</t>
  </si>
  <si>
    <t>Acumen, CDC Group, FMO, Green Climate Fund (GCF), IKEA Foundation, International Finance Corporation (IFC), Power Africa, Shell Foundation, Swedish International Development Cooperation Agency (SIDA), Social Investment Managers and Advisors (SIMA),The Rockefeller Foundation, USAID, U.S. Development Finance Corporation (DFC), Foreign, Commonwealth
&amp; Development Office (FCDO), World Bank Group, Global Affairs Canada</t>
  </si>
  <si>
    <t>Asad Mahmoud</t>
  </si>
  <si>
    <t>Asad@simafunds.com</t>
  </si>
  <si>
    <t xml:space="preserve">Acumen </t>
  </si>
  <si>
    <t>Blended concessional debt initiative that will facilitate the expansion of off-grid energy companies in underserved markets in sub-Saharan Africa. This initiative will build on Acumen's 15 years of decentralized renewable energy investment experience and help to foster growth in some of the region's most challenging geographies, which are at risk of being left behind.</t>
  </si>
  <si>
    <t>sub-Saharan Africa</t>
  </si>
  <si>
    <t>Sarah Bieber</t>
  </si>
  <si>
    <t>sbieber@acumen.org</t>
  </si>
  <si>
    <t>Acumen</t>
  </si>
  <si>
    <t>Equity focused initiative that will invest in growth-stage companies at the nexus of radical affordability and low carbon emissions for underserved populations in Africa. By investing in low-carbon technologies in Africa, this initiative is designed to build energy-enabled pathways that not only increase climate resilience of vulnerable populations and mitigate future carbon emissions but that also enable people to lift themselves out of poverty.</t>
  </si>
  <si>
    <t>Energy transition, e-mobillity and logistics</t>
  </si>
  <si>
    <t>Equity focused initiative that will invest in growth-stage companies in Pakistan to transform agriculture and food systems and build the climate resilience of millions of vulnerable farmers. Pakistan is the world's fifth most vulnerable country to climate change. This climate focused initiative intends to provide a blueprint for developing commercially viable agriculture solutions that can improve the climate resilience of smallholder farmers globally.</t>
  </si>
  <si>
    <t>Pakistan</t>
  </si>
  <si>
    <t>Ayesha Khan</t>
  </si>
  <si>
    <t>ayeshakhan@acumen.org</t>
  </si>
  <si>
    <t>KawiSafi Fund II</t>
  </si>
  <si>
    <t>KawiSafi Fund II is the latest fund managed by KawiSafi Ventures, a leading climate focused fund manager in Africa. KawiSafi II is a $200 million equity fund focused on late venture/early growth investments in high-growth companies in energy transition, mobility &amp; logistics, recycling/circular economy, green manufacturing.</t>
  </si>
  <si>
    <t>East Africa (Kenya, Rwanda, Uganda), West &amp; Centra Africa (Nigeria, Ghana, Senegal, Cote d'Ivoire, DRC), Egypt, South Africa</t>
  </si>
  <si>
    <t>Distributed renewables, Battery storage, EVs, Energy resource management, Software</t>
  </si>
  <si>
    <t>Up to $100 million</t>
  </si>
  <si>
    <t>Green Climate Fund, DFIs, Foundations</t>
  </si>
  <si>
    <t>Yes, up to $50 million in junior equity / first loss</t>
  </si>
  <si>
    <t>c$30 million</t>
  </si>
  <si>
    <t>Green Climate Fund, Acumen Fund, AXA Impact, Golding</t>
  </si>
  <si>
    <t>$2 million</t>
  </si>
  <si>
    <t>20% IRR</t>
  </si>
  <si>
    <t>$4 million - $10 million</t>
  </si>
  <si>
    <t>2% management fee, 20% carried interest</t>
  </si>
  <si>
    <t>Closed ended fund, Typical VC/PE dustribution waterfall</t>
  </si>
  <si>
    <t>2022-2023; first close in April/May 2023</t>
  </si>
  <si>
    <t>2023-2027</t>
  </si>
  <si>
    <t>100 MT CO2e
30 million lives impacted, 30% below poverty line
10 million people with enhanced resilience to climate change</t>
  </si>
  <si>
    <t>Mitigation impacts: displacement of diesel gen-sets, traditional cooking fuels (firewood, charcoal, kerosene), replacement of ICE vehicles with EVs, diversion of waste to landfill, etc.
Adaptation impacts: climate smart agriculture (irrigation, cooling), early warning systems, connectivity, livelihood opportunities/enhanced income</t>
  </si>
  <si>
    <t>GOAL 1: No Poverty
GOAL 3: Good Health and Well-being
GOAL 5: Gender Equality
GOAL 7: Affordable and Clean Energy
GOAL 8: Decent Work and Economic Growth
GOAL 11: Sustainable Cities and Communities
GOAL 13: Climate Action</t>
  </si>
  <si>
    <t>We have developed a robust impact measurement framework and implementation plan and have engaged third party advisors</t>
  </si>
  <si>
    <t>Marcus Watson</t>
  </si>
  <si>
    <t>mwatson@kawisafiventures.com</t>
  </si>
  <si>
    <t>eco.business Fund</t>
  </si>
  <si>
    <t>Since 2014, the eco.business Fund has been supporting business and consumption practices that contribute to biodiversity conservation. The eco.business Fund leverages the power of blended finance to amplify its impact and outreach. In other words, the fund draws its capital from various layers: An initial base of public investors and donors provides a risk cushion to unleash the financial clout of private institutional investors. Via two dedicated sub-funds, the fund provides finance to qualified financial institutions or directly to relevant businesses in Latin America and the Caribbean and sub-Saharan Africa. This financing strengthens companies that work towards improving the sustainable use of natural resources, mitigating climate change, and adapting to its effects.</t>
  </si>
  <si>
    <t>Southeast Europe, Eastern Europe, the Caucasus, the Middle East and North Africa</t>
  </si>
  <si>
    <t>The fund fosters biodiversity conservation and mitigation of climate effects.</t>
  </si>
  <si>
    <t>Conservation and climate finance: Agriculture and agri-processing, fisheries and aquaculture, forestry, sustainable tourism.</t>
  </si>
  <si>
    <t>Debt</t>
  </si>
  <si>
    <t>USD 244 million as of December 2021</t>
  </si>
  <si>
    <t>Various, including European Commission; the German Federal Ministry for Economic Cooperation and Development (BMZ); Germany’s KfW Development Bank; OeEB, the Development Bank of Austria; and FMO, the Netherlands Finance Company; UK Government; and IDB Invest</t>
  </si>
  <si>
    <t>The eco.business Fund is structured as a public-private partnership, offering different capital tranches that provide multiple risk/return profiles.
Public investors, donors, and development finance institutions invest in junior and senior shares. Subordinated notes are purchased by development finance institutions and private investors. These contributions provide a risk cushion for senior notes – the most protected investment instrument of the fund – which are exclusively offered to private investors.</t>
  </si>
  <si>
    <t xml:space="preserve">	As of December 2021, contributed to:
•	24 million tons CO2 stored by (agro-)forestry activities (absolute)1
•	856,000 hectares farmland under sustainable management
•	134,000 liters herbicide use avoided1,2  
•	4.8 million m³ irrigation water saved1,2 
•	500 hectares of soil erosion avoided1,2
1 Cumulative figures only for eco.business sub-fund for Latin America and the Caribbean.
2 Figures are modelled by the eco.business Fund based on primary reporting and third-party data.</t>
  </si>
  <si>
    <t>SDG 2 Zero hunger; SDG 6 Clean water and sanitation; SDG 8 Decent work and economic growth; SDG 12 Responsible consumption and production; SDG 13 Climate action; SDG 14 Life below water; SDG 15 Life on land; SDG 17 Partnership for the goals</t>
  </si>
  <si>
    <t>The eco.business Fund continuously monitors and assesses its impact based on key performance indicators that reflect the fund’s impact pathway.
To track progress against these indicators, the fund combines first-hand information from investees with technical parameters from third-party evidence (including scientific literature, data, and reports from international organizations) as well as case studies conducted by the fund. On-site visits to investees help to verify or adjust certain impacts and to gather both qualitative and quantitative impact information.</t>
  </si>
  <si>
    <t xml:space="preserve">Mario Jertz </t>
  </si>
  <si>
    <t>m.jertz@finance-in-motion.com</t>
  </si>
  <si>
    <t>As the fund fosters biodiversity conservation and mitigation of climate effects the fund is contributing to the following sectors: food security &amp; agriculture, land restoration &amp; building resilience, ecosystems based approach.</t>
  </si>
  <si>
    <t xml:space="preserve">Green for Growth Fund </t>
  </si>
  <si>
    <t>The Green for Growth Fund aims to mitigate climate change and promote sustainable economic growth by investing in reducing energy use and CO2 emissions and improving resource efficiency. A blended finance structure, the fund leverages risk-capital provided by public institutions with additional private capital to increase investments across Southeast Europe, the Eastern Neighbourhood Region, the Middle East, and North Africa. 
The fund provides green private debt to financial intermediaries that on-lend to enterprises and private households. It also invests directly in renewable energy projects and corporates.</t>
  </si>
  <si>
    <t>Latin America, the Caribbean, and sub-Saharan Africa</t>
  </si>
  <si>
    <t xml:space="preserve">The fund fosters the reduction of energy consumption and CO2 emissions, and increases the efficient use of resources. </t>
  </si>
  <si>
    <t>The fund supports projects that use established technologies such as wind, solar thermal, photovoltaic (PV), hydropower, biomass, geothermal, storage and biogas; but also energy and resource efficient technologies, energy service and supply companies.</t>
  </si>
  <si>
    <t>Debt, equity</t>
  </si>
  <si>
    <t>ca. 30% of funding by public investors</t>
  </si>
  <si>
    <t>Various, including European Investment Bank; Germany’s KfW Development Bank; the European Bank for Reconstruction and Development; International Finance Corporation (IFC); the European Commission; the German Federal Ministry for Economic Cooperation and Development (BMZ); OeEB, the Development Bank of Austria; and FMO, the Netherlands Finance Company</t>
  </si>
  <si>
    <t>As a public-private partnership, the GGF can leverage funds from public investors, in the form of first-loss C shares, and international financial institutions' funds in the form of mezzanine shares, to access private capital in the senior shares and notes. The GGF utilizes a tiered risk-sharing structure, designed to attract commercial capital from multilateral and private institutional investors.</t>
  </si>
  <si>
    <t>As of December 2021, contributed to:
•	1,000,000 tons/year CO2 emissions reduction2 
•	4,000 GWh/year energy savings1
•	1,140 MW renewable energy capacity supported1
•	412,000 tons/year waste avoided or treated2
•	115,100 m³/year water saved or treated2
1 Cumulative figure since inception.
2 Figures are modelled by Green for Growth Fund based on primary reporting and third-party data.</t>
  </si>
  <si>
    <t xml:space="preserve">SDG 6 Clean water and sanitation; SDG 7 Affordable and clean energy; SDG 9 Industry innovation and infrastructure; SDG 11 Sustainable cities and communities; SDG 12 Responsible consumption and production; SDG 13 Climate action; SDG 17 Partnership for the goals </t>
  </si>
  <si>
    <t>Impact management is integrated into every step of the investment cycle.  To monitor its environmental impact, the fund employs an online tool, eSave, specifically designed for financial institutions. Depending on the scale and nature of the project, specialized consultants are also engaged to assess the potential positive environmental impact. 
The GGF monitors and reports annualized primary energy savings; all calculations follow the approach of the EU directive 2006/32/EC on energy end-use efficiency and energy services. Similarly, the calculation of CO2 savings and resource impacts is based on the individual specifications of each underlying project. The calculation of CO2 emission reduction is based on CO2 emission factors defined by IPCC 2006 guidelines for fossil fuels and country-specific calculations for the national power mix and grid losses based on data from IEA.</t>
  </si>
  <si>
    <t xml:space="preserve">LAGreen </t>
  </si>
  <si>
    <t>LAGreen is the first impact fund dedicated to building the market for green bonds in Latin America. By better connecting international capital markets to green investments in the region and promoting high impact standards for green bonds, the fund aims to support positive climate change and boost environmental and societal benefits.</t>
  </si>
  <si>
    <t xml:space="preserve">Latin America </t>
  </si>
  <si>
    <t>The fund fosters environmental benefits, with focus on climate action.</t>
  </si>
  <si>
    <t>Eligible projects include, but are not limited to, renewable energy, energy efficiency, pollution prevention and control, and to the environmentally sustainable management of natural resources and land use.</t>
  </si>
  <si>
    <t>Various, including European Commission; the German Federal Ministry for Economic Cooperation and Development (BMZ); Germany’s KfW Development Bank</t>
  </si>
  <si>
    <t>LAGreen is structured as a public-private partnership. This blended finance model offers different capital tranches that provide multiple risk-return profiles.
Public investors and development finance institutions invest in junior and senior shares. Subordinated notes are purchased by development finance institutions and institutional private investors. These contributions provide a risk cushion for senior notes – the most protected investment instrument of the fund – which are exclusively offered to private investors.</t>
  </si>
  <si>
    <t>tbc</t>
  </si>
  <si>
    <t>Clean water and sanitation; SDG 7 Affordable and clean energy; industry innovation and infrastructure; SDG 11 Sustainable cities and communities; SDG 12 Responsible consumption and production; SDG 13 Climate action; SDG 17 Partnership for the goals</t>
  </si>
  <si>
    <t xml:space="preserve">As eligible projects for funding include but are not limited to, renewable energy, energy efficiency, pollution prevention and control, and to the environmentally sustainable management of natural resources and land use; the fund is contributing to the following sectors: energy, transport, food security &amp; agriculture, land restoration, carbon credits, blue economy, water &amp; cities. As a result the nature of the climate impact encompasses mitigation (emission avoidance, removal and capture, nature based sequestration) and adaptation and resilience.  </t>
  </si>
  <si>
    <t>Coalition for Private Investment in Conservation  (CPIC)</t>
  </si>
  <si>
    <t xml:space="preserve">CPIC is a coalition of 90+ institutions in finance and the environment that are working together to attract private, return-seeking capital into conservation though the development of investment opportunities that deliver both financial and environmental returns.
CPIC is now entering a new phase of relevance and it aims to: 1) Develop and test innovative financial instruments and approaches to unlock new sources of revenues for biodiversity conservation; 2) Increase the knowledge and engagement of the conservation finance community on viable options for investment in nature. 3) Set up regional hubs to build know-how, generate deal flow and catalyse private investments.
</t>
  </si>
  <si>
    <t>Worldwide</t>
  </si>
  <si>
    <t>Terrestrial and forest landscapes are protected/ restored/ sustainably managed.</t>
  </si>
  <si>
    <t>Ecosystems Based Approach</t>
  </si>
  <si>
    <t>Conservation</t>
  </si>
  <si>
    <t>$ 490 000</t>
  </si>
  <si>
    <t>Multilateral funds</t>
  </si>
  <si>
    <t>Grants</t>
  </si>
  <si>
    <t>US$ 10 million.</t>
  </si>
  <si>
    <t>Public and philantropic donors</t>
  </si>
  <si>
    <t>South Pole, IUCN, CPIC Members</t>
  </si>
  <si>
    <t>2022-2023</t>
  </si>
  <si>
    <t>2023 ownwards</t>
  </si>
  <si>
    <t>Already operating</t>
  </si>
  <si>
    <t>Convergence</t>
  </si>
  <si>
    <t>Water Access Acceleration Fund</t>
  </si>
  <si>
    <t>Water Access Acceleration Fund (W2AF) aims to provide growth capital to high impact enterprises in the access to safe and affordable drinking water sector. The fund will focus on enterprises that explicitly cater to bottom of pyramid populations in South and Southeast Asia and Sub Saharan Africa.</t>
  </si>
  <si>
    <t>France</t>
  </si>
  <si>
    <t>The fund has an active pipeline of opportunities in Niger, Benin, Guinea, Mali, Burkina Faso, Senegal, Kenya, Rwanda, Tanzania, Uganda, Mozambique, Ghana, Nigeria, DRC, India, Indonesia, Pakistan, Myanmar, Philippines, Cambodia, and Bangladesh</t>
  </si>
  <si>
    <t>Sub-Saharan Africa and South and Southeast Asia</t>
  </si>
  <si>
    <t>Drinking Water</t>
  </si>
  <si>
    <t>Private equity and quasi equity</t>
  </si>
  <si>
    <t>Confidential</t>
  </si>
  <si>
    <t>Yes. The capital structure of the fund will have 20% first loss tranche</t>
  </si>
  <si>
    <t>Danone Communities, DFC and other confidential investors</t>
  </si>
  <si>
    <t>20 billion liters of safe drinking water to 30 million people by 2030</t>
  </si>
  <si>
    <t>GOAL 1: No Poverty
GOAL 3: Good Health and Well-being
GOAL 5: Gender Equality
GOAL 6: Clean Water and Sanitation
GOAL 7: Affordable and Clean Energy
GOAL 8: Decent Work and Economic Growth
GOAL 10: Reduced Inequality
GOAL 12: Responsible Consumption and Production
GOAL 13: Climate Action
GOAL 17: Partnerships to achieve the Goal</t>
  </si>
  <si>
    <t>The impact will be measured during the full lifecycle of the investment (from initial due diligence to exit) using a range of proprietary tools. We will report the impact on an yearly basis.</t>
  </si>
  <si>
    <t>Kapil Kanungo</t>
  </si>
  <si>
    <t>kapil.kanungo@incofin.com</t>
  </si>
  <si>
    <t>Nutritious Foods Financing Facility</t>
  </si>
  <si>
    <t xml:space="preserve">N3F is an impact first private debt fund that will provide financing support to SMEs in the agri value chains for local consumption in Sub-Saharan Africa. We are raising the fund in partnership with Global Alliance from Improved Nutrition (GAIN) and have received soft commitments from DFC, USAID, and Eleanor Crook Foundation. </t>
  </si>
  <si>
    <t>TBD (likey Luxembourg)</t>
  </si>
  <si>
    <t>The fund has an active pipeline of opportunities in Kenya, Uganda, Rwanda, Tanzania, DRC, Burkina Faso, Mali, Sénégal, Guinea, Benin, Nigeria, Niger</t>
  </si>
  <si>
    <t>Nutrition</t>
  </si>
  <si>
    <t>Private debt</t>
  </si>
  <si>
    <t>Yes. The capital structure of the fund will have a first loss tranche</t>
  </si>
  <si>
    <t xml:space="preserve">We have received soft commitments from DFC, USAID, and Eleanor Crook Foundation. </t>
  </si>
  <si>
    <t>Between 5 and 20 millions end consumers reached with safe and nutritious foods; Financing 100 Nutritious SME in 15+ countries across SSA</t>
  </si>
  <si>
    <t>75% of Africans cannot afford a healthy diet. There is a chronic deficit of affordable, safe, nutritious foods in the continent</t>
  </si>
  <si>
    <t>GOAL 2: Zero Hunger
GOAL 3: Good Health and Well-being
GOAL 5: Gender Equality
GOAL 8: Decent Work and Economic Growth
GOAL 9: Industry, Innovation, and Infrastructure
GOAL 12: Responsible Consumption and Production
GOAL 17: Partnerships to achieve the Goal</t>
  </si>
  <si>
    <t>Mirova Gigaton Empowerment Fund</t>
  </si>
  <si>
    <t>The Mirova Gigaton Empowerment Fund will invest in clean energy across Africa, Asia &amp; Latin America, to accelerate the transition to a low-carbon economy and improving energy access in emerging markets.</t>
  </si>
  <si>
    <t>Angola, Bangladesh, Botswana, Cambodia, Cameroon, Cape Verde, Chad, Costa Rica, Côte d'Ivoire, DRC, Ethiopia, Gabon, Gambia, Ghana, Guinea Conakry, India, Indonesia, Jordan, Kenya, Malawi, Mali, Morocco, Myanmar, Nigeria, Philippines, Rwanda, Senegal, Sierra Leone, South Africa, South Soudan, Sri Lanka, Tanzania, Thailand, Togo, Uganda, Vietnam, Zambia</t>
  </si>
  <si>
    <t>$350m in Sub-Saharan Africa, $150m in Southest Asia</t>
  </si>
  <si>
    <t>Solar energy and other clean energy</t>
  </si>
  <si>
    <t>$100m (target $240m)</t>
  </si>
  <si>
    <t>Private philanthropic organisations (Visa Foundation) and public DFIs (DFC, Swedfund, EIB, GAC, NDF)</t>
  </si>
  <si>
    <t>The MGEF project uses a tranche structure, in which foundations, governments and DFI investments &amp; guarantees de-risk institutional &amp; commercial private impact investors. Additionally, the fund will benefit from a portfolio guarantee and political risk insurance to further mitigate risk.</t>
  </si>
  <si>
    <t>$130m</t>
  </si>
  <si>
    <t>DFC, Swedfund</t>
  </si>
  <si>
    <t>$3m</t>
  </si>
  <si>
    <t>Three tranches of investors (2 noteholders and one equity tranche). Notes are interest-bearing and equity shareholders are paid a dividend.</t>
  </si>
  <si>
    <t>2021-2023</t>
  </si>
  <si>
    <t>2022-2037</t>
  </si>
  <si>
    <t>Goal to offset 17.2m tonnes of CO2eq, support 2.2m jobs and improve energy access to 10m people</t>
  </si>
  <si>
    <t>Climate change mitigation action specially benefit less developed regions as they have higher reliance on natural capital and lower financial capacity to adapt to adverse climate change events. The MGEF invests mostly in SMEs in low- and low-middle-income-countries. Energy access accelerates socio-economical development by providing access to electricity in educational and healthcare facilities, enhancing local food value chains and increasing digital and financial inclusion. These particularly benefit women, who often struggle to meet these basic needs.</t>
  </si>
  <si>
    <t>SDG 7 - Affordable and Clean Energy and SDG 13 - Climate Action. Other key strategic SDGs include SDG 5 – Gender Equality and SDG 8 – Decent Work and Economic Growth. Moreover, the Fund will also have impacts on the following: SDG 1 – No Poverty, SDG 2 - Zero Hunger, SDG 3 - Good Health and Well-being, SDG 9 - Industry, Innovation &amp; Infrastructure, SDG 10 – Reduced Inequalities, SDG 11 - Sustainable Cities and Communities.</t>
  </si>
  <si>
    <t>Impact assessment and data collection is conducted at due diligence, annual monitoring, and quarterly checkups to ensure borrowers are on track and have the capacity for quality impact reporting. This is undertaken by our internal ESG team, based on standardised industry methodologies (e.g. GOGLA, CDC and IKEA Foundation methodologies overlaid upon data on MWh installed)</t>
  </si>
  <si>
    <t>Meeri Moilanen</t>
  </si>
  <si>
    <t>meeri@sunfunder.com</t>
  </si>
  <si>
    <t>All monetary values are in USD</t>
  </si>
  <si>
    <t>Octobre Liquidity Guarantee Facility</t>
  </si>
  <si>
    <t>OLGF is a guarantee fund that aims at lifting the barrier for private capital to be allocated at scale into climate funds and project by providing liquidity guarantees to investors, so that it becomes as easy to invest into climate funds and project as investing in listed stocks or bonds.</t>
  </si>
  <si>
    <t>Global</t>
  </si>
  <si>
    <t>NB: OLGF is cross sector, so virtually all sectors listed to the left</t>
  </si>
  <si>
    <t>EUR600m</t>
  </si>
  <si>
    <t>Government mainly</t>
  </si>
  <si>
    <t>Yes. Layered fund with junior equity, senior equity and guarantees.</t>
  </si>
  <si>
    <t>EUR500m (pending EU validation)</t>
  </si>
  <si>
    <t>DFI and EU</t>
  </si>
  <si>
    <t>EUR20m in equity; EUR100m in guarantees</t>
  </si>
  <si>
    <t>EUR20-100</t>
  </si>
  <si>
    <t>5% hurdle for senior equity</t>
  </si>
  <si>
    <t>LP, cash dividends</t>
  </si>
  <si>
    <t>2023-2026</t>
  </si>
  <si>
    <t>evergreen with ext windows</t>
  </si>
  <si>
    <t>50m+ tCO2 avoided annually</t>
  </si>
  <si>
    <t>diversity of impacts depending on the underlying fund guaranteed (biodiversity, social, etc.)</t>
  </si>
  <si>
    <t>all impact funds, so about EUR100bn annually</t>
  </si>
  <si>
    <t>2, 13, 14, 15 mainly</t>
  </si>
  <si>
    <t>Consolidation of impacts from underlying funds, with a common reportfing framework</t>
  </si>
  <si>
    <t>Sylvain GOUPILE</t>
  </si>
  <si>
    <t>sylvain.goupile@octobre.earth</t>
  </si>
  <si>
    <t>This template is not really adapted to our product, as we are a market enabler rather than an invetsment fund.</t>
  </si>
  <si>
    <t>All African countries</t>
  </si>
  <si>
    <t>70% debt instruments / 30% equity and equity like instruments</t>
  </si>
  <si>
    <t>USD120m from the UK governement for phase 1. Expected public investment of USD200m for phase 2.</t>
  </si>
  <si>
    <t>DFI and MFI</t>
  </si>
  <si>
    <t>Expected minimum 30% first loss</t>
  </si>
  <si>
    <t>$120m REPP Phase 1</t>
  </si>
  <si>
    <t>REPP Phase 1 is a CLG with UK government and Camco as members.</t>
  </si>
  <si>
    <t>USD5m</t>
  </si>
  <si>
    <t>Expected 12% equity IRR</t>
  </si>
  <si>
    <t>USD10m.</t>
  </si>
  <si>
    <t>Standard management and performance fee structure.
Dividends distributed according to cash waterfall mechanism, in line with LLP Deed.</t>
  </si>
  <si>
    <t>REPP2 will be an LLP (various share classes with dividents paid in cash)</t>
  </si>
  <si>
    <t>2024-2030</t>
  </si>
  <si>
    <t>Over the lifetime of the projects: 31 mT CO2e mitigated, 12 million people with new or improved access to clean energy, 1.4m MWh of renewable energy produced p.a., 103,637 jobs created.</t>
  </si>
  <si>
    <t>12 million new and improved electricity connections</t>
  </si>
  <si>
    <t>Expected 864 million people without access to electricity by 2030.
USD 65bn annual investment needed in Africa to bring reliable energy access to all.
Camco has a pipeline of transactions worth USD1bn across Africa.</t>
  </si>
  <si>
    <t>SDG7 Affordable and Clean energy
SDG13 Climate Action
SDG5 Gender Equality
SDG1 No poverty
SDG8 Decent work and economic growth
SDG11 Sustainable cities and communities</t>
  </si>
  <si>
    <t>The Camco impact team has built a proprietary online reporting system used by REPP investees to report their progress towards KPIs on a quaterly basis.
Checks, including external audits, are done on a regular basis.</t>
  </si>
  <si>
    <t>Benjamin Hugues</t>
  </si>
  <si>
    <t>Benjamin@camco.energy</t>
  </si>
  <si>
    <t>Beyond Finance Facility</t>
  </si>
  <si>
    <t xml:space="preserve">Beyond Finance consulting Ltd ( Hong Kong) designing  a Gender Lens and Climate Resilience private debt fund, addressing the needs of companies  led or founded by women or adressing the needs of women in  in Asia Pacific and contributing to their climate resilience. The fund aims at being transformative with a combination of technical assistance and a financial incentive mechanism, when gender KPI are met.  </t>
  </si>
  <si>
    <t>Indonesia, Cambodia, Bangladesh, the Philippines, Vietnam,+ 9 countries</t>
  </si>
  <si>
    <t>Southeast Asia: 70 m USD to be invested in Financial Inclusion, Access to Water and Sanitation, Access to Clean Energy, Sustainable Agriculture
Rest of the world: 10 m USD to be invested in those sectors</t>
  </si>
  <si>
    <t>Financial Inclusion, Access to Water and Sanitation, Sustainable Agriculture, Access to clean Energy</t>
  </si>
  <si>
    <t xml:space="preserve">The fund is being designed with a  first loss tranche </t>
  </si>
  <si>
    <t>$2m for first loss, $5m for remaining tranches</t>
  </si>
  <si>
    <t>$2.2m</t>
  </si>
  <si>
    <t>2023-2028</t>
  </si>
  <si>
    <t>40% of the portfolio dedicated to direct investments into sectors contributing to climate resilience: sustainable agriculture, access to water and access to clean energy. The remaining dedicated to financial inclusion, targetting tier 2 Financial Insitution allowing women to create or adapt their activity in global warming context</t>
  </si>
  <si>
    <t>Gender Equality
Reduced Inequalities
No Poverty
Affordable and clean energy
Clean Water and Sanitation
Zero Hunger</t>
  </si>
  <si>
    <t>We will onboard a third party for the gender lens aspect</t>
  </si>
  <si>
    <t>Maud Savary-Mornet</t>
  </si>
  <si>
    <t>msavarymornet@beyondfinancehk.org</t>
  </si>
  <si>
    <t xml:space="preserve">AiiM Partners II LP </t>
  </si>
  <si>
    <t>AiiM Partners invests in climate change technology companies thay will create impact and returns within a decade, while also addressing biodiversity/oceans health and access/equity issues.</t>
  </si>
  <si>
    <t>California</t>
  </si>
  <si>
    <t>USA, UK/Europe</t>
  </si>
  <si>
    <t>Climate Change</t>
  </si>
  <si>
    <t>Equity and quasi-equity</t>
  </si>
  <si>
    <t>$1M - $10M initial checks, with ~50% of the fund reserved for follow-on</t>
  </si>
  <si>
    <t>2% management fee, 20% carry, European waterfall</t>
  </si>
  <si>
    <t>LP, no dividends</t>
  </si>
  <si>
    <t>2022 - April 2023</t>
  </si>
  <si>
    <t xml:space="preserve">2023 - 2028 investment period
2023 - 2033 fund life </t>
  </si>
  <si>
    <t>Measurable reduction and/or avoidance of GHG emissions</t>
  </si>
  <si>
    <t xml:space="preserve">AiiM Partners Fund II seeks to reduce GHGs through investing and supporting scaling technologies of its portfolio companies that reduce emissions and/or sequester GHGs. </t>
  </si>
  <si>
    <t>$17 trillion global market opportunity with focus on energy transition, data &amp; digitization, alternative materials, food and agriculture systems.</t>
  </si>
  <si>
    <t>13, 14, 15, 12, 6, 5, 10, 8, 11</t>
  </si>
  <si>
    <t xml:space="preserve">We are onboarding a third party that will assess/score our impact measurement and reporting process </t>
  </si>
  <si>
    <t>Shally</t>
  </si>
  <si>
    <t>shally@aiimpartners.com</t>
  </si>
  <si>
    <t xml:space="preserve">AiiM focuses on mitigation, sequestration and adaptation technologies, while also focusing on biodiversity/ocean health issues. </t>
  </si>
  <si>
    <t>New Zealand</t>
  </si>
  <si>
    <t>Pacific Islands : targeting Fiji, Tonga, Vanuatu, Samoa, Solomon Islands and Cook Islands</t>
  </si>
  <si>
    <t>Pacific Islands</t>
  </si>
  <si>
    <t xml:space="preserve"> debt instruments / equity and equity like instruments</t>
  </si>
  <si>
    <t>Expected USD50m of public investment</t>
  </si>
  <si>
    <t>20% first loss</t>
  </si>
  <si>
    <t>Non Disclosed</t>
  </si>
  <si>
    <t>USDm</t>
  </si>
  <si>
    <t>USD1m</t>
  </si>
  <si>
    <t>LLP</t>
  </si>
  <si>
    <t>83MW of new RE capacity,2.2m tons to CO2 avoided,50,000 new connections, 1680 new jobs created, 500 Jobs created for women</t>
  </si>
  <si>
    <t>USD5bn investment required for the Region</t>
  </si>
  <si>
    <t>Camco proprietary online reporting system used by investees to report their progress towards KPIs. Internal and external audits to verify.</t>
  </si>
  <si>
    <t>Paul Makumbe</t>
  </si>
  <si>
    <t>paul@camco.energy</t>
  </si>
  <si>
    <t>Catalyst MENA Climate Fund 2 (CMCF2) [This fund focuses on multiple sectors - energy, food and water- which are outlined below and across this sheet.]</t>
  </si>
  <si>
    <t xml:space="preserve">CMCF2 will focus on high quality climate investments in attractive markets offering incentives, such as renewable energy in addition to standalone water and wastewater treatment, energy storage, sustainable agriculture and green hydrogen / ammonia. </t>
  </si>
  <si>
    <t>Guernsey</t>
  </si>
  <si>
    <t xml:space="preserve">Egypt, Jordan and Tunisia </t>
  </si>
  <si>
    <t>MENA Region</t>
  </si>
  <si>
    <t>Equity and convertible debt</t>
  </si>
  <si>
    <t xml:space="preserve">Approx. $ 50 Mn equity </t>
  </si>
  <si>
    <t xml:space="preserve">Development Finance Institutions </t>
  </si>
  <si>
    <t xml:space="preserve">- 2nd Layer of due diligence by the lender, including technical, legal, E&amp;S, insurance.
- Non-recourse financing, ring fencing the risk to specific project.
- Government escalation, in addition to Catalyst’s EU government shareholders, international  lenders are typically government owned.
- Government or parent company guarantees from the investee.
- US/EURO indexation, for 70+% of the payments
- Take or pay off-take agreements, covering the full capital payback and part or all of the returns.
- Force majeure and change in law protection.
</t>
  </si>
  <si>
    <t>$65m (total commitments to date for all three sectors)</t>
  </si>
  <si>
    <t>European and Asian DFIs</t>
  </si>
  <si>
    <t>$4m</t>
  </si>
  <si>
    <t>15+%</t>
  </si>
  <si>
    <t xml:space="preserve">$20m - $25m </t>
  </si>
  <si>
    <t xml:space="preserve">Fees: 1.8% mgt. fee; 20% carried interest.
8% hurdle rate </t>
  </si>
  <si>
    <t>LP</t>
  </si>
  <si>
    <t>2022-2024</t>
  </si>
  <si>
    <t>Fund operating period: 2023-2033</t>
  </si>
  <si>
    <t>A total of around 800k tonnes of CO2e avoided per year</t>
  </si>
  <si>
    <t xml:space="preserve">The fund will invest in developing renewable energy projects across the MENA region, at both the utility scale as well as the commercial/industrial scale. As a result, these projects will enhance the energy security of the region through providing clean and renewable energy while also reducing GHG emissions. </t>
  </si>
  <si>
    <t xml:space="preserve">$178 Bn over next 20 years. </t>
  </si>
  <si>
    <t>SDG 7, SDG13, SDG 17</t>
  </si>
  <si>
    <t>Ennis Rimawi</t>
  </si>
  <si>
    <t>ennisr@catalystpe.com</t>
  </si>
  <si>
    <t>Green FIDC Latitude</t>
  </si>
  <si>
    <t>Albion Capital plans to launch a new Green FIDC (an internationally awarded green securitization concept) which would be the 5th instrument of its kind in Brazil, providing project financing in the renewable energy space as well as in energy efficiency. Green FIDC Latitude will target a broader - and diversified - portfolio of projects, drawing from the experience accumulated by Albion Capital in the previous securitization instruments dedicated to the solar distributed generation space. The Green FIDC Latitude is expected to be launched in 1Q2023 and fundraise mostly in Brazilian capital markets. The Fund should be fully invested by 2Q2024.</t>
  </si>
  <si>
    <t>Rio de Janeiro - Brazil</t>
  </si>
  <si>
    <t>Brazil</t>
  </si>
  <si>
    <t>Renewable Energy and Energy Efficiency</t>
  </si>
  <si>
    <t>The Green FIDC (an acronym to Green Receivables Fund) is an investment vehicle composed of senior, mezzanine and junior tranches, designed to match different types of investors (considering their different profiles - time horizon and risk tolerance) with specific, risk-adjusted, securities. Typically, the securities issued by a Green FIDC are certified as climate bonds.</t>
  </si>
  <si>
    <t>The Green FIDC provides project financing to climate aligned projects - using several risk mitigation instruments, including (i) a comprehensive nexus of insurance policies to cover both pre-operational and operational risks; (ii) fiduciary ownership of the project's assets; (iii) centralization of all revenues in an escrow account to prioritize the cash flows to the Green FIDC; and (iv) supervision and intervention rights by the Fund Manager.</t>
  </si>
  <si>
    <t>The Fund is still under development and Albion Capital, the Fund Manager, is discussing the project and its terms with anchor investors.</t>
  </si>
  <si>
    <t>USD 5M</t>
  </si>
  <si>
    <t>BRL Inflation + 9% on senior tranche / BRL Inflation + 11% on mezzanine tranche / BRL Inflation + 15% on junior tranche</t>
  </si>
  <si>
    <t>5%-15% per project</t>
  </si>
  <si>
    <t>0.75% management fee</t>
  </si>
  <si>
    <t>Senior quotas and mezzanine quotas with fixed returns, 24 months of grace period and quarterly payments of principal and interest. Junior quotas as an equity tranch/residual right - subject to biannual payments of the excess cash over the minimum subordination level.</t>
  </si>
  <si>
    <t>1Q2023-2Q2023</t>
  </si>
  <si>
    <t>3Q2023-2Q2024</t>
  </si>
  <si>
    <t>The securities issued by the Fund (the Green FIDC Latitude) will be certified as climate bonds and its status will be reaffirmed annually by an independent firm authorized/approved by Climate Bonds Initiative.</t>
  </si>
  <si>
    <t>Paulo Todaro</t>
  </si>
  <si>
    <t>Paulo.todaro@albioncapital.com.br</t>
  </si>
  <si>
    <t>ALIVE Early Growth Fund II</t>
  </si>
  <si>
    <t>ALIVE is raising a $80 million impact fund to invest in impact-driven early growth companies in the Pacific Alliance, with a focus on Colombia and Peru. These are high growth companies using technology and/or
other innovations to scale and that have impact embedded in
their business model.
The fund ALIVE Early Growth Fund II ("ALEG II") will invest in companies addressing the greatest challenges faced by poor and vulnerable populations in Latin America and, as part of this strategy, in innovative environmental solutions that improve the quality of life of those in need. This will generate a double impact that has positive environmental and social outcomes.
ALEG II is the second fund of ALIVE, a new type of Latin American fund manager. A manager that places impact at centerstage. A manager that
incorporates gender lens investing every step of the way. But distinctively, ALIVE is a manager that measures impact across its portfolio and through the life of its fund, both with regards to breadth of impact and, more importantly, with a focus on understanding the depth of impact of its portfolio companies.</t>
  </si>
  <si>
    <t>Ontario, Canada</t>
  </si>
  <si>
    <t>Colombia, Peru</t>
  </si>
  <si>
    <t>LatAm</t>
  </si>
  <si>
    <t>$25m</t>
  </si>
  <si>
    <t>$0.5m</t>
  </si>
  <si>
    <t>15 - 16%%</t>
  </si>
  <si>
    <t>We expect to do investments of ~3M each.</t>
  </si>
  <si>
    <t>Despite the significant expansion of the electric grid, about 20 million Latin Americans do not have access to electricity, including nearly 2 million people in Colombia and 1 million people in Peru.
Investing in distributed solar energy in Latin America alone represents a US$ 115 billion opportunity for ALIVE according to the International Renewable Energy Agency.
Furthermore, the fund will not limit itself to investing exclusively in renewable off-grid solutions. ALEG II will also invest in sectors such as transport, AgTech, agriculture, and CleanTech solutions. All of which represent an interesting impact and business opportunity for ALIVE.
Finally, in addition to environmental solutions, ALEG II will invest in a broader range of sectors that are generating positive social impact such as Healthtech, HRTech, EdTech, and Fintech, among others. The team has estimated that this sectorial strategy represents a total addressable market of over US$ 200 Billion in Latam.</t>
  </si>
  <si>
    <t>ALEG II will invest in companies addressing SDG #1 No Poverty, SDG #2 Zero Hunger, SDG #4 Quality Education, SDG #5 Gender Equality, SDG #7 Renewable Energy, SDG #8 Decent Work and Economic Growth, and SDG #10 Reduced Inequalities.</t>
  </si>
  <si>
    <t>The fund will conduct Lean Data studies with each portfolio company to assess the extent to which their beneficiaries are being impacted. This will be done in hand with impact measurement experts to ensure the accuracy and transparency of the data collected.</t>
  </si>
  <si>
    <t>Santiago Alvarez</t>
  </si>
  <si>
    <t>salvarez@alive-ventures.com</t>
  </si>
  <si>
    <t>Note to question "What is the main sector the fund will invest in": ALEG II is an impact fund that will invest in companies improving the quality of life of people living under vulnerable or poverty conditions. Subsequently, the fund will not focus exclusively on one type of environmental solution but rather on supporting companies that are improving life quality for unrepresented populations.</t>
  </si>
  <si>
    <t>Investing in West Africa Fund 2</t>
  </si>
  <si>
    <t>Leverage ACDI/VOCA’s 60 years of experience in the agriculture sector to create returns and impact by providing flexible, innovative financing and technical assistance to early and growth stage SMEs in emerging markets with strong opportunities for food system transformation and climate change adaptation. The fund is a follow-on of our successful first fund, and will build on its strong foundations, deep in-country networks, and considerable pipeline.</t>
  </si>
  <si>
    <t>USA - Delaware (TBC)</t>
  </si>
  <si>
    <t>Ghana, other countries in W. Africa where ACDI/VOCA has presence including Burkina Faso, Ivory Coast, others</t>
  </si>
  <si>
    <t>Ghana (minimum 70%), other countries in W. Africa where ACDI/VOCA has presence (up to 30%) including Burkina Faso, Ivory Coast, others</t>
  </si>
  <si>
    <t>Food processing; agtech</t>
  </si>
  <si>
    <t>Mezz, debt, some equity</t>
  </si>
  <si>
    <t>US$4.4 million</t>
  </si>
  <si>
    <t>US Department of Agriculture and US Development Finance Corporation</t>
  </si>
  <si>
    <t>Limited collateral, personal guarantees and moveable caollateral</t>
  </si>
  <si>
    <t>US$ 1 million</t>
  </si>
  <si>
    <t>ACDI/VOCA</t>
  </si>
  <si>
    <t>$250K</t>
  </si>
  <si>
    <t>4-6%</t>
  </si>
  <si>
    <t>$250K to $2 million</t>
  </si>
  <si>
    <t>3% management fee</t>
  </si>
  <si>
    <t>GP with LPs and liquidity options</t>
  </si>
  <si>
    <t>2022 to 2023</t>
  </si>
  <si>
    <t>2023 to 2026</t>
  </si>
  <si>
    <t>The fund will improve climate resilience for 79,000 beneficiaries, including small-scale producers and agri-SMEs</t>
  </si>
  <si>
    <t>this impact-first fund will target high-potential SMEs with capacity to create economic oppourtunity and  resilience for smallholder farmers and rural communities facing climate and economic schocks. Our integrated approach combines patient capital (with risk sharing to align incentives with investees), technical assistance and market linkages drawing on the presence and expertise of over 50 ACDI/VOCA technical experts.</t>
  </si>
  <si>
    <t>There are 44 million SMEs with a financing gap of $330 billion in Sub-Saharan Africa. The fund will target a subset of the roughly 16 million SMEs in West Africa, those with ability to positively impact on the resilience of smallholder farmers amid climate change.</t>
  </si>
  <si>
    <t xml:space="preserve">2. Zero hunger, 5. Gender equality, 10. Reduced ineqaulities, 13. Climate action, </t>
  </si>
  <si>
    <t>AV Venture's Ghana-based staff conduct MRV</t>
  </si>
  <si>
    <t>Geoffrey Chalmers</t>
  </si>
  <si>
    <t>gchalmers@av-ventures.com</t>
  </si>
  <si>
    <t>IWA Fund 2 will be managed by AV Ventures, LLC, the impact investing subsidiary of ACDI/VOCA. AV Ventures currently manages US$22 million in capital in Ghana, Kenya and Central Asia. In Ghana,  AV Ventures managed the $3.6 million AVVG fund, which includes $1.8 million in long-term debt from USDFC.</t>
  </si>
  <si>
    <t>Asia Climate-smart Landscape Fund</t>
  </si>
  <si>
    <t xml:space="preserve">The Asia Climate-smart Landscape Fund (the “Fund” or “ACLF”) is a private credit fund offering medium-term senior secured lending to SMEs in Indonesia engaged in sustainable agriculture, agroforestry, and aquaculture. The fund aims to finance activities in Indonesia that generate strong risk-adjusted financial returns alongside climate and livelihood impacts with a focus on gender. </t>
  </si>
  <si>
    <t>Cayman Islands</t>
  </si>
  <si>
    <t>Indonesia</t>
  </si>
  <si>
    <t>USD 200 m to be invested in improving agricultural supply chains in Indonesia, with a focus on SMEs as borrowers</t>
  </si>
  <si>
    <t>Agriculture, Agroforestry/ Forestry, Aquaculture</t>
  </si>
  <si>
    <t>Coffee, Coconut, Non-timber forest products, Sustainable forestry products, Palm oil, Shrimp</t>
  </si>
  <si>
    <t>Mainly debt (senior secured and mezzanine)</t>
  </si>
  <si>
    <t xml:space="preserve">The fund has received grants to support aspects of impact development </t>
  </si>
  <si>
    <t xml:space="preserve">The Fund has secured a USD100 million partial credit guaranty from DFC providing a downside protection for the fund's LPs </t>
  </si>
  <si>
    <t>~USD 40M</t>
  </si>
  <si>
    <t>American Family Offices</t>
  </si>
  <si>
    <t>$5m</t>
  </si>
  <si>
    <t>USD 8-10% net</t>
  </si>
  <si>
    <t xml:space="preserve">Target range will be USD5-20m </t>
  </si>
  <si>
    <t>50% of carried interest will be allocated to a conditional carry pool, linking GP carried interest to the impact the fund achieves</t>
  </si>
  <si>
    <t xml:space="preserve">LPGP </t>
  </si>
  <si>
    <t>2022 - 2027</t>
  </si>
  <si>
    <t>The fund targets: 
- 12 million tCO2e reduced over fund life
- 8,000 new/improved jobs of which 30% are women
- 125k ha of landscape under improved practice</t>
  </si>
  <si>
    <t>We expect to create 8,000 new jobs and 30% of these will be for women</t>
  </si>
  <si>
    <t>The addressable market in Indonesia alone for medium to long term finance is several billion dollars per year</t>
  </si>
  <si>
    <t>Principally: Climate Action, Gender Equality, Responsible Consumption &amp; Production, and Life on Land and Partnerships</t>
  </si>
  <si>
    <t xml:space="preserve">Semi-annual reporting;  annual third party auditing; each project has an NGO ground partner to facilitate monitoring </t>
  </si>
  <si>
    <t>Lisa genasci
Iain Henderson
Diana Nikolova</t>
  </si>
  <si>
    <t>lisa.genasci@admcap.com
iain.henderson@admcap.com
diana.nikolova@admcap.com</t>
  </si>
  <si>
    <t>LOK IV - Tech for Impact</t>
  </si>
  <si>
    <t>LOK IV is 150-200m USD fund focussed on investing in areas of impact including ClimateTech focussed on climate resilience, adaptation and mitigation efforts in India , by investing in early - growth stages in promising new age companies</t>
  </si>
  <si>
    <t>South Asia</t>
  </si>
  <si>
    <t>Energy, Climate Data platforms, alternative materials and circular economy</t>
  </si>
  <si>
    <t>~100m USD</t>
  </si>
  <si>
    <t>5m USD</t>
  </si>
  <si>
    <t>20%+ INR</t>
  </si>
  <si>
    <t>3m to 5m USD and follow on pro-rata is subsequent rounds</t>
  </si>
  <si>
    <t>Standard structure of 2% in management fees and 20% carry above hurdle</t>
  </si>
  <si>
    <t>2022 - 2032</t>
  </si>
  <si>
    <t>We will onboard a third party</t>
  </si>
  <si>
    <t>Vikram Dileepan</t>
  </si>
  <si>
    <t>vikram@lokcapital.com</t>
  </si>
  <si>
    <t>Acre Impact Capital</t>
  </si>
  <si>
    <t>Export Finance Fund I LP</t>
  </si>
  <si>
    <t>Acre Impact Capital aims to launch its first Fund investing in climate-aligned essential infrastructure projects in Africa. The Fund invests alongside Export Credit Agencies ("ECAs") and mobilises up to $5.6 of private sector capital for every dollar invested. The Fund Manager is supported by The Rockefeller Foundation and PIDG / GuarantCo.</t>
  </si>
  <si>
    <t>Algeria, Angola, Benin, Botswana, Cameroon, Cape Verde, Congo, Cote de Ivoire, DRC, Egypt, Gabon, Guenea, Ghana, Kenya, Madagascar, Malawi, Mauritius, Mauritania, Morocco, Mozambique, Namibia, Niger, Nigeria, Rwanda, Senegal, Seychelles, Tanzania, Togo, Uganda, South Africa</t>
  </si>
  <si>
    <t>US$300 million to be invested across the targeted countris in Africa mobilising US$1.7 billion of additional private capital (for a total of US$2bn of projects)</t>
  </si>
  <si>
    <t>Renewables (hydro, solar, wind etc.)</t>
  </si>
  <si>
    <t>Debt instruments</t>
  </si>
  <si>
    <t>$3mn at the level of the management company</t>
  </si>
  <si>
    <t>GuarantCo / PIDG and The Rockefeller Foundation</t>
  </si>
  <si>
    <t>In discussions with a public development partner for a  first loss protection of up to 20%, for commercial investors in first close</t>
  </si>
  <si>
    <t>~$100m (soft comitments)</t>
  </si>
  <si>
    <t xml:space="preserve">Investec Bank </t>
  </si>
  <si>
    <t>$5mn</t>
  </si>
  <si>
    <t>$15m</t>
  </si>
  <si>
    <t>1.5% management fee. 20/80 profit sharing above 6% hurdle (no catch-up)</t>
  </si>
  <si>
    <t>Limited Partnership, paying cash</t>
  </si>
  <si>
    <t>End 2022 for 1st close</t>
  </si>
  <si>
    <t>c. 40,000 jobs are expected to be created, 13 million lives impacted</t>
  </si>
  <si>
    <t>The Fund at target size of $300mn is expected to mobilise an additional $1.7bn of capital guaranteed by ECAs. Jobs impact estimated using IFC average job creation per $1mn of investment in infrastructure projects in low-income countries. The figure of 13 million lives impacted is based on a mock portfolio and an analysis of 100+ infrastructure projects, applying averages per $ invested.</t>
  </si>
  <si>
    <t xml:space="preserve">Annual deficit in African infra. is $100bn+. ECA market in Africa is c.$35bn annually of which c. 25% can be classified as sustainable. Current Acre pipeline (without active origination) is $3bn+ of projects.  </t>
  </si>
  <si>
    <t>Affordable &amp; Clean Energy, Good Health &amp; Well-Being, Quality Education, Clean Water &amp; Sanitation, Sustainable Cities &amp; Communities, Responsible Consumption &amp; Production</t>
  </si>
  <si>
    <t>Impact Management System based on Impact Management Project methodology and reporting metrics based on GIIN's IRIS+ metrics.</t>
  </si>
  <si>
    <t>Faisal Khan</t>
  </si>
  <si>
    <t>faisal.khan@acre.capital</t>
  </si>
  <si>
    <t>Blended finance impact: $1 invested by the fund unlocks $5.6 of ECA debt. Tried and tested market instrument (ECAs have been in existance for 100+ years), providing attractive risk-adjusted returns.</t>
  </si>
  <si>
    <t>Clarmondial</t>
  </si>
  <si>
    <t>Food Securities Fund</t>
  </si>
  <si>
    <t>Working capital loans to promote sustainable agriculture supply chains in emerging and developing markets</t>
  </si>
  <si>
    <t>Various</t>
  </si>
  <si>
    <t>Global emerging and developing markets</t>
  </si>
  <si>
    <t>USD 37.5m guarantee from US DFC</t>
  </si>
  <si>
    <t>$1m</t>
  </si>
  <si>
    <t>$ 2 - 5m</t>
  </si>
  <si>
    <t>Fixed TER. No performance fee.</t>
  </si>
  <si>
    <t>Single class. No dividends</t>
  </si>
  <si>
    <t>Open-ended</t>
  </si>
  <si>
    <t>SDG 1, 2, 5, 8, 12, 13, 15</t>
  </si>
  <si>
    <t>Art. 9 fund, please refer to ESG Policy</t>
  </si>
  <si>
    <t>Fred Werneck</t>
  </si>
  <si>
    <t>fw@clarmondial.com</t>
  </si>
  <si>
    <t xml:space="preserve">Good Fashion Fund </t>
  </si>
  <si>
    <t>The Good Fashion Fund is a first-of-its-kind initiative to create systemic change in the textile &amp; apparel industry by financing the implementation of highly impactful &amp; disruptive production technologies in Asia. The Fund targets long term USD debt investments in textile &amp; apparel manufacturers in India, Vietnam &amp; Bangladesh</t>
  </si>
  <si>
    <t>Bangladesh, India and Vietnam</t>
  </si>
  <si>
    <t>Environmental : water savings , Energy savings, reduced Chemical use. Social : Improved workers conditions and workers rights</t>
  </si>
  <si>
    <t>Long Term USD debt</t>
  </si>
  <si>
    <t>Philanthropic:USD  12mln. Senior Debt USD 6mln</t>
  </si>
  <si>
    <t>Laudes Foundation and The Mills Fabrica</t>
  </si>
  <si>
    <t>Yes First loss (Junior Equity)</t>
  </si>
  <si>
    <t>USD 18.6mln</t>
  </si>
  <si>
    <t>Laudes Foundation and the Mills Fabrica</t>
  </si>
  <si>
    <t xml:space="preserve">USD 1 mln </t>
  </si>
  <si>
    <t>0-5%</t>
  </si>
  <si>
    <t xml:space="preserve">USD 1-2,5 mln </t>
  </si>
  <si>
    <t xml:space="preserve">GP and Dutch C.V. </t>
  </si>
  <si>
    <t>2019-2022</t>
  </si>
  <si>
    <t>2019-1024</t>
  </si>
  <si>
    <t>We measure per equipment item financed what the water reduction and/or energy and/or chemical reduction is plus social improvements</t>
  </si>
  <si>
    <t xml:space="preserve">We set KPIs and a baseline pre investment and measure on a quarterly basis, we work with Fair Wear Foundation for social impact and sphera for Environmental impact </t>
  </si>
  <si>
    <t>Bernadette Blom</t>
  </si>
  <si>
    <t>Bernadette@goodfashionfund.com</t>
  </si>
  <si>
    <t>www.goodfashionfund.com</t>
  </si>
  <si>
    <t xml:space="preserve">BIX 2 </t>
  </si>
  <si>
    <t>BIX 2 is follow on fund of BIX Capital (fully invested ) . By providing debt financing to SMEs through a result-based finance structure (“Carbon Receivables Finance”) creating access to these high impact products (such as clean cookstoves, water purification systems, biogas digesters etc.) for low-income people in Sub-Saharan Africa, Southeast Asia or India</t>
  </si>
  <si>
    <t>Sub Sahara Africa, India and South East Asiz</t>
  </si>
  <si>
    <t>Sub Sahara Africa and Southeast Asia</t>
  </si>
  <si>
    <t>Senior Debt ( pre financing of Carbon Credits plus upscope)</t>
  </si>
  <si>
    <t xml:space="preserve">Philanthropic:USD  4,5  mln. </t>
  </si>
  <si>
    <t xml:space="preserve">Shell Foundation </t>
  </si>
  <si>
    <t>Yes First loss + mezzanine layer</t>
  </si>
  <si>
    <t xml:space="preserve">USD 19 mln </t>
  </si>
  <si>
    <t xml:space="preserve">Shell Foundation, FMO </t>
  </si>
  <si>
    <t xml:space="preserve">USD 2 mln </t>
  </si>
  <si>
    <t>USD 2-5mln</t>
  </si>
  <si>
    <t xml:space="preserve">Dutch FGR </t>
  </si>
  <si>
    <t xml:space="preserve">Sustainable living at the BOP:Cost savings, time savings, improved gender balance, improved health , access to eduction </t>
  </si>
  <si>
    <t>6,7,1,3,5,13</t>
  </si>
  <si>
    <t>Carbon Credits are derived from the use of the products ( clean cook stoves) and verified monitored etcetera</t>
  </si>
  <si>
    <t>Symbiotics EM Green Bond Fund</t>
  </si>
  <si>
    <t>The Symbiotics EM Green Bond Fund will contribute to the reduction of CO2 emissions in emerging and frontier markets by providing capital and TA to mid-sized financial institutions and companies seeking funding in the range of USD 10 – 50 million to implement green investments.</t>
  </si>
  <si>
    <t>Emerging markets global</t>
  </si>
  <si>
    <t>Private debt and sub-debt instruments, Green and Sustrainability Bonds</t>
  </si>
  <si>
    <t>Seeking USD 50 million from public sector / philanthropiy</t>
  </si>
  <si>
    <t>Fist Loss Debt of USD 50 M requested</t>
  </si>
  <si>
    <t>about USD 150 million</t>
  </si>
  <si>
    <t>Not disclosed</t>
  </si>
  <si>
    <t>USD 5 million</t>
  </si>
  <si>
    <t>SOFR(6M) + 3 - 5%</t>
  </si>
  <si>
    <t>USD 5 - 20 million</t>
  </si>
  <si>
    <t>SICAV, cash dividend</t>
  </si>
  <si>
    <t>Mid 2023</t>
  </si>
  <si>
    <t>2023 - 2033</t>
  </si>
  <si>
    <t>Green Bond Principles impact reporting by in-house team</t>
  </si>
  <si>
    <t>Florian Grohs</t>
  </si>
  <si>
    <t>florian.grohs@symbioticsgroup.com</t>
  </si>
  <si>
    <t>ENTERPRISE OVERVIEW/KEY INFO</t>
  </si>
  <si>
    <t>ENTERPRISE STRUCTURE</t>
  </si>
  <si>
    <t>PROJECT TIMELINE</t>
  </si>
  <si>
    <t>What is the enterprise title? (e.g., Green EV Co.)</t>
  </si>
  <si>
    <t>Please provide a brief overview/ description of the enterprise, including what the enterprise is about, its background, scope, objectives, timeline, etc.</t>
  </si>
  <si>
    <t>Where is the enterprise physically located? (Countries)</t>
  </si>
  <si>
    <t xml:space="preserve">What countries will the enterprise impact </t>
  </si>
  <si>
    <t xml:space="preserve">How will this country be impacted? e.g., power to be sold in X, Y, Z countries </t>
  </si>
  <si>
    <r>
      <t xml:space="preserve">What is the main sector for the enterprise? </t>
    </r>
    <r>
      <rPr>
        <b/>
        <sz val="11"/>
        <color theme="1"/>
        <rFont val="Calibri"/>
        <family val="2"/>
        <scheme val="minor"/>
      </rPr>
      <t>Please fill drop-down</t>
    </r>
  </si>
  <si>
    <t>What sub-sector is the enterprise focused on? E.g., in Energy - hydro, solar, etc.; in Transport - road, rail, etc.</t>
  </si>
  <si>
    <t>What is the enterprise's current production in terms of units?</t>
  </si>
  <si>
    <t>What is the enterprise's current revenue?</t>
  </si>
  <si>
    <t>What is the enterprise's targeted revenue (in year x)?</t>
  </si>
  <si>
    <t>Who is the source of the philantropic or public capital? (which government/ body)</t>
  </si>
  <si>
    <t>What is the total amount of private financing raised/ committed to date? (please include currency and amount)</t>
  </si>
  <si>
    <t>Sources of private finance from enterprise inception (e.g. equity, debt, convertibles etc)</t>
  </si>
  <si>
    <t>What is the target gearing for the enterprise balance? (debt to equity ratio, e.g., 80/20)</t>
  </si>
  <si>
    <t xml:space="preserve">Who are the key investors? i.e., main equity financers or debt funders </t>
  </si>
  <si>
    <t>What is the type of finance required? (please specify target instrument e.g., convertible debt, equity)</t>
  </si>
  <si>
    <t xml:space="preserve">What is the amount of financing required (for the next phase)? </t>
  </si>
  <si>
    <t>What would be the minimum funding required for any individual investor? (e.g., as part of a syndicate/ consortium of investors)</t>
  </si>
  <si>
    <t>What is the estimated current total Enterprise Value (equity + debt)</t>
  </si>
  <si>
    <t>What is the enterprise legal structure?</t>
  </si>
  <si>
    <r>
      <t xml:space="preserve">What is the latest milestone the enterprise has reached? </t>
    </r>
    <r>
      <rPr>
        <b/>
        <sz val="11"/>
        <color theme="1"/>
        <rFont val="Calibri"/>
        <family val="2"/>
        <scheme val="minor"/>
      </rPr>
      <t>Please fill drop-down</t>
    </r>
  </si>
  <si>
    <t>When is the best estimate of the conceptual feasbillity period before launch? e.g., 2015-2017</t>
  </si>
  <si>
    <t>When is the enterprise expected to start generating revenue?</t>
  </si>
  <si>
    <t>When is the expected profitabillity break-even point?</t>
  </si>
  <si>
    <r>
      <t xml:space="preserve">What stage of maturity is the enterprise at? </t>
    </r>
    <r>
      <rPr>
        <b/>
        <sz val="11"/>
        <color theme="1"/>
        <rFont val="Calibri"/>
        <family val="2"/>
        <scheme val="minor"/>
      </rPr>
      <t>Please fill drop-down</t>
    </r>
  </si>
  <si>
    <r>
      <t xml:space="preserve">What is the nature of the climate impact of the enterprise? </t>
    </r>
    <r>
      <rPr>
        <b/>
        <sz val="11"/>
        <color theme="1"/>
        <rFont val="Calibri"/>
        <family val="2"/>
        <scheme val="minor"/>
      </rPr>
      <t>Please fill drop-down</t>
    </r>
  </si>
  <si>
    <t>Please provide an explanation for the above-mentioned metrics and any additional impact from the enterprise (e.g., social benefits and number of lives impacted)</t>
  </si>
  <si>
    <t>Which Sustainable Development Goal does the enterprise meet? (select all as applicable)</t>
  </si>
  <si>
    <t>What is the enterprise' measurement, reporting, and verification (MRV) approach? Please provide any information available e.g., third party, frequency of checks, methodology, etc.</t>
  </si>
  <si>
    <t>ENTERPRISE NAME</t>
  </si>
  <si>
    <t>ENTERPRISE OVERVIEW</t>
  </si>
  <si>
    <t>ENTERPRISE LOCATION</t>
  </si>
  <si>
    <t>IMPACT IN COUNTRY / REGION</t>
  </si>
  <si>
    <t>UNIT PRODUCTION</t>
  </si>
  <si>
    <t>CURRENT REVENUE</t>
  </si>
  <si>
    <t>TARGET REVENUE</t>
  </si>
  <si>
    <t>PRIVATE CAPITAL INVESTED</t>
  </si>
  <si>
    <t>SOURCE OF PRIVATE CAPITAL</t>
  </si>
  <si>
    <t>KEY INVESTORS</t>
  </si>
  <si>
    <t>TOTAL ENTERPRISE VALUE (m$)</t>
  </si>
  <si>
    <t>LEGAL STRUCTURE</t>
  </si>
  <si>
    <t>FEASIBILLITY PERIOD</t>
  </si>
  <si>
    <t>REVENUE GENERATING</t>
  </si>
  <si>
    <t>BREAK-EVEN POINT</t>
  </si>
  <si>
    <t>EV</t>
  </si>
  <si>
    <t>1000 units in 2022</t>
  </si>
  <si>
    <t>LTD (UK)</t>
  </si>
  <si>
    <t>Approx 2023</t>
  </si>
  <si>
    <t xml:space="preserve">Seed (pre-revenue)
</t>
  </si>
  <si>
    <t>MRV mechanisms applicable for renewable energy projects</t>
  </si>
  <si>
    <t>X</t>
  </si>
  <si>
    <t>JALI FINANCE</t>
  </si>
  <si>
    <t>JALI FINANCE is a licensed financial institution that finance the ownership of electric motorcycles</t>
  </si>
  <si>
    <t>Kigali</t>
  </si>
  <si>
    <t>Rwanda, East Africa</t>
  </si>
  <si>
    <t>We are trying to make sure every next motorcycle purchase is electric one, starting in Rwanda and heading to East Africa. If we can be doing at least 2,000 new bikes per year in Kigali alone that's 50,000 tons of CO2 we would be avoiding</t>
  </si>
  <si>
    <t>Motorcycles, financing, batteries</t>
  </si>
  <si>
    <t>$1,200,000 (2022)</t>
  </si>
  <si>
    <t>Shell Foundation</t>
  </si>
  <si>
    <t>bank and shareholders</t>
  </si>
  <si>
    <t>debt to equity ratio 4:1</t>
  </si>
  <si>
    <t>Shareholders, Grant provider, bank</t>
  </si>
  <si>
    <t>Equity, loan and/or grants</t>
  </si>
  <si>
    <t xml:space="preserve">LTD </t>
  </si>
  <si>
    <t>Already Operational</t>
  </si>
  <si>
    <t>Startup (post-revenue)</t>
  </si>
  <si>
    <t>25 Megatonnes</t>
  </si>
  <si>
    <t xml:space="preserve">The fact that we are willing to finance 1M motorcycles alover East Africa in the next 10 years with a lide spun of 5 years each and avoiding 5 ton per each per year, we would have avoided 25MT </t>
  </si>
  <si>
    <t>1,000,000 motorcycles</t>
  </si>
  <si>
    <t xml:space="preserve">1. No Poverty, 5. Gender Equality, 7. Affordable &amp; clean energy , 13. Climate action,  ,  ,  ,  </t>
  </si>
  <si>
    <t>MRV mechanisms applicable for transport financing projects</t>
  </si>
  <si>
    <t>felix@jaligroup.rw</t>
  </si>
  <si>
    <t>Oando Clean Energy Limited (OCEL)</t>
  </si>
  <si>
    <t>Headquartered in Lagos Nigeria, OCEL is the renewable energy business subsidiary of Oando Energy Resources, a part of the Oando PLC group of companies.
Our agenda is to invest in climate friendly and bankable energy solutions across the African continent; meeting our demand through the exploitation of green and renewable sources. With roots dating back to 1956, we have been in the energy value chain with a track record of operational excellence and investments in projects that proffer solutions to some of Africa's energy challenges.
Against this backdrop, as well as increasing pressure for the world to transition to cleaner fuels, we have expanded our portfolio from Oil and Gas to include non-fossil energy solutions. This a natural trajectory in our journey to create impact that will outlive us.</t>
  </si>
  <si>
    <t>Our home country Nigeria to start off with and then Africa speicfically South Africa, Namibia, Rwanda and Togo</t>
  </si>
  <si>
    <t xml:space="preserve">As we are starting off in Nigeria we can only speak to proposed impact in-country and in this instance specifically to Project Lightspeed.  Improve air quality.  Reduce illnesses and premature deaths.  A World Bank study estimates that exposure to PM2.5 pollution in Lagos is responsible for up to 350,000 lower acute respiratory diseases as well as 30,000 premature deaths, half of them children under the age of one. In the industrialized LGA of Ikorodu (one of the routes in PoC), the high concentration of lead-based aerosols has been linked to a drop of 6.2 intelligence quotient (IQ) points in children. All of this translates to estimated economic costs of US$0.5–2.6 billion annually or as much as US$2.6–5.2 billion (3.6 to 7.2% of Lagos’ GDP) using the value of a statistical life approach. The GHG emissions (from transportation, waste, etc) amount to the equivalent of 24 million tons of CO2 per year (Source: *https://blogs.worldbank.org/nasikiliza/supporting-breath-fresh-air-lagos).  
Today, and specifically mass transit buses on Lagos roads are fueled by diesel and contribute 44,000kg of carbon daily – when the rollout has been fully implemented, we expect to significantly reduce these emissions (Source: *https://www.worldbank.org/en/topic/environment/publication/the-cost-of-air-pollution-in-lagos#:~:text=The%20study%20estimates%20that%20illness,the%20highest%20in%20West%20Africa).                                                                            
The use of solar and gas generators as secondary sources for powering the E-buses, EV infrastructure, E-bus terminals and depots will reduce the carbon footprint left via the use of diesel / fuel generators.
Reduce noise pollution. 
</t>
  </si>
  <si>
    <t xml:space="preserve">Renewables </t>
  </si>
  <si>
    <t>Sustainable Transportation, Geothermal, Wind, Waste to Energy, Solar Energy Solutions, Gas &amp; Biofuels</t>
  </si>
  <si>
    <t>Procurement of 2 units of e-buses and charging infrastructure for Proof of Concept phase which will kickoff in December 2022</t>
  </si>
  <si>
    <t>US$0</t>
  </si>
  <si>
    <t>Sustainable Transportation (below targeted revenue only applicable to Project Lightspeed):
Target Revenue in Year 5 (2027) US$54.1m and Target Revenue in Year 10 (2032) US$102.8m</t>
  </si>
  <si>
    <t>Sustainable Transportation (below costs are only applicable to Project Lightspeed):            Total commitment of ~$1.06 million for Phase 1 - PoC</t>
  </si>
  <si>
    <t>Parent company equity (Oando Energy Resources)</t>
  </si>
  <si>
    <t>70/30 Debt to Equity</t>
  </si>
  <si>
    <t>We currently have only one sponsor our parent company OER.</t>
  </si>
  <si>
    <t>1. Debt finacing (Direct Lending, ECA Financing or Guarantee)
2. Equity (ordinary shares in target project SPV)
3. Grants/Impact Finance</t>
  </si>
  <si>
    <t>Sustainable Transportation (the amounts below are only applicable to Project Lightspeed):  
Total investment for the next phases are:
(ii) Phase 2 - Pilot - $25,676,800
(iii) Phase 3 - Roll Out - $138,146,000</t>
  </si>
  <si>
    <t xml:space="preserve">For each funding round (Phases 2 and 3) the minimum funding amount by each investor is a thrid of the investment required
</t>
  </si>
  <si>
    <t>Sustainable Transportation
US$1.6 billion (post money)</t>
  </si>
  <si>
    <t>LTD (Nigeria)</t>
  </si>
  <si>
    <t>The company has a number of projects in the pipeline but the most advanced is Project Lightspeed our sustainable transportation initiative.  We have finalised detailed design milestone and commenced procurement.  Our next milestone is to finalise procurement by the end of December</t>
  </si>
  <si>
    <t>2022 - 2023</t>
  </si>
  <si>
    <t xml:space="preserve">Estimated January 2023 </t>
  </si>
  <si>
    <t>BEP is approx year 5 from initial outlay for each phase.</t>
  </si>
  <si>
    <t>Project Lightspeed will create a reduction of 44,000kg of daily carbon emissions in the public transport sector.  Source: *https://www.worldbank.org/en/topic/environment/publication/the-cost-of-air-pollution-in-lagos#:~:text=The%20study%20estimates%20that%20illness,the%20highest%20in%20West%20Africa.                                        At a minimum the creation of 5,000 new jobs over a period of 5 years.  In Lagos alone we will positively impact the lives of circa 20 million residents via enhanced public health</t>
  </si>
  <si>
    <t xml:space="preserve">A World Bank study estimates that these impacts translate into estimated economic costs of US$0.5–2.6 billion per year using the human capital method (which assesses how much income is foregone due to health or education gaps) - or as much as US$2.6–5.2 billion (3.6 to 7.2% of Lagos’ GDP) using the value of a statistical life approach (how much society is willing to pay to reduce a small risk of death).  The GHG emissions amount to the equivalent of 24 million tons of CO2 per year, using the 100-year Global Warming Potential estimate.   Source: *https://blogs.worldbank.org/nasikiliza/supporting-breath-fresh-air-lagos
In terms of job creation we intend on deploying 3,000 buses enabling the employment of at least 3,000 new drivers and an addiitonal 2,000 workers to support bus maintenance, depot management, etc.  Finally an improvement in air quality will positively impact all residents of Lagos State </t>
  </si>
  <si>
    <t>7 million daily customers in Lagos</t>
  </si>
  <si>
    <t>SDG7 (Access to affordable, reliable, sustainable and modern energy for all), SDG11 (Affordable and sustainable transport systems) and SDG13 (Strengthen resilience and adaptive capacity to climate related disasters)</t>
  </si>
  <si>
    <t>A telematics software installed in all the electric buses.  The software uses speciliast telematics devices to record live data on bus usage.  The data we get will be published, furthermore we are open to interested independent 3rd parties reviewing to validate any of our published data.</t>
  </si>
  <si>
    <t xml:space="preserve">Source: *https://www.worldbank.org/en/topic/environment/publication/the-cost-of-air-pollution-in-lagos#:~:text=The%20study%20estimates%20that%20illness,the%20highest%20in%20West%20Africa                     Source: *https://www.statista.com/statistics/1268395/production-based-co2-emissions-in-africa-by-country/
Source: **https://www.carbonbrief.org/the-carbon-brief-profile-nigeria/
</t>
  </si>
  <si>
    <t>Ademola Ogunbanjo- Email: aogunbanjo@oandocleanenergy.com  Mobile: 08082336652
Alero Balogun - Email: albalogun@oandocleanergy.com  Mobile:  07086458901</t>
  </si>
  <si>
    <t>M-KOPA eMobility</t>
  </si>
  <si>
    <t>M-KOPA eMobility is a branch of M-KOPA Ltd. Its mission is to accelerate the adoption of electric vehicles to underbanked customers across Africa. We do this through a combination of customer friendly pay-as-you-go asset finance solutions; smart connected batteries that can track carbon credits; and connected EV charging infratstructure</t>
  </si>
  <si>
    <t>Kenya, Uganda, Nigeria, Ghana, Zambia</t>
  </si>
  <si>
    <t xml:space="preserve">Displace 30% of 15M highly polluting petrol powered motorbikes in Africa, which will reduce those vehicle carbon and other pollutant emissions by 90%. Create a new sector of green jobs, by targeting the commercial driver segment (80% of all Kenya motorbike drivers) and  doubling M-KOPA's sales force of 10,000 people </t>
  </si>
  <si>
    <t>EV Asset Finance; Battery Technology and Energy Charging Infrastructure</t>
  </si>
  <si>
    <t xml:space="preserve">$3M (2022) - Mobility
(Note: M-KOPA overall expected revenue is $300M in 2022) </t>
  </si>
  <si>
    <t xml:space="preserve">$600M (2027) </t>
  </si>
  <si>
    <t>~$400k</t>
  </si>
  <si>
    <t>P4G Partnerships / Shell Foundation</t>
  </si>
  <si>
    <t>Internal Equity</t>
  </si>
  <si>
    <t>Internal Equity. M-KOPA LLC investors include Generation Investments, BII, LightRock, Sumitomo, others)</t>
  </si>
  <si>
    <t>Equity and Debt</t>
  </si>
  <si>
    <t>Launched</t>
  </si>
  <si>
    <t>Already generating revenue</t>
  </si>
  <si>
    <t xml:space="preserve">Other, please specify </t>
  </si>
  <si>
    <t>The target is to finance 500,000 thousand vehicles a year by 2027, displacing 15-20 million tonnes per annum of CO2 emissions and reducing air pollution from motorbikes by 90%. Electric Motorbikes are expected to save our low-income customers ~$500-750 / year, which is 20-30% of their overall take home pay. Which is $250M / yr.  The project once fully developed will employ an estimated 12,000 people, with 10,000 direct sales jobs and 150 high-tech.  Over 95% of these jobs are expected to be filled by low-income Africans and 50% women. In addition, the model can be used to expand additional mobility customers, products, and sectors including bicycles, boats, scooters, etc. Adding these products will amplify the above mentioned metrics by displacing more fossil fuel powered transportation options.</t>
  </si>
  <si>
    <t xml:space="preserve">300k is only 20% of overall annual market we operate in, where M-KOPA is already a leading provider of eVehicle financing and we actually expect to be 30-40% of total market. Carbon assumptions come from UNEP motorbike analysis. Jobs created is based on M-KOPAs existing work already creating 10k+ jobs and scaling the business to double. </t>
  </si>
  <si>
    <t>15M petrol motorbikes in Africa, with annual sales of 1.7M and growing to 2.6M by 2027, which is $4.7B market (source: BCG E2W Market Analysis)</t>
  </si>
  <si>
    <t xml:space="preserve">1. No Poverty
3. Good Health and Well Being
7. Affordable &amp; clean energy, 
8. Decent Work and Economic Growth
9. Industry, innovation &amp; infrastructure, 
10. Reduced inequalities, 
11. Sustainable cities &amp; communities, 
13. Climate action </t>
  </si>
  <si>
    <t>MRV mechanisms applicable for renewable energy and electric vehicle projects</t>
  </si>
  <si>
    <t>David Damberger</t>
  </si>
  <si>
    <t>david.damberger@m-kopa.com
+254 727256844</t>
  </si>
  <si>
    <t xml:space="preserve">Ampersand </t>
  </si>
  <si>
    <t>We founded Ampersand to become the dominant provider of 2- wheeled electric vehicles and EV charging infrastructure in East Africa. Our mission: To put electric vehicles that cost less to buy and less to operate on the road, creating a major carbon impact.
Founded in 2016, in 2019 we started a pilot of 20 bikes and 3 battery swap stations in Kigali, Rwanda.  Following a Series A raise of $4M in early 2021 we now have over 600 bikes on the road and 11 swap stations in Kigali, and 3 swap stations in Nairobi (new expansion pilot).</t>
  </si>
  <si>
    <t xml:space="preserve">HQ, R&amp;D and Factory - Kigali, Rwanda (160 employees)
Sales and Service for Kenya Expansion - Nairobi, Kenya (25 employees)
R&amp;D Satellite - Berlin, Germany (4 employees)
Holding Company - USA (1 employee)
</t>
  </si>
  <si>
    <t>Rwanda, Kenya</t>
  </si>
  <si>
    <t>e-motos sold to moto taxi drivers (bodas) with network of battery swap stations.  Initialy focused in Kigali and Nairobi, but plans to expand to secondary cities and rural communities.  Also considering plans in 2024 to expand to new countries (e.g., Uganda, Tanzania)</t>
  </si>
  <si>
    <t>Energy Distribution and Transport</t>
  </si>
  <si>
    <t>1000 units in 2022
6,000 units projected for 2023</t>
  </si>
  <si>
    <t>~$2M (2022)</t>
  </si>
  <si>
    <t xml:space="preserve">~$14M(2023); ~$55M (2024) </t>
  </si>
  <si>
    <t>US$ 1.8M</t>
  </si>
  <si>
    <t xml:space="preserve">Primary Sources:
Shell Foundation: $1M
USAID (DIV): $400k
FONERWA (Rwanda Green Fund):$205k
DFID: $122k
</t>
  </si>
  <si>
    <t>Equity: $6.6M
Debt: $5M</t>
  </si>
  <si>
    <t>Equity - Seed and Series A + SAFE: $6.6M
Debt - $5M drawn from $9M facility)</t>
  </si>
  <si>
    <t>D:E = 1.5:1</t>
  </si>
  <si>
    <t xml:space="preserve">Equity: Venture Capital Funds:
Seed - Factor[e]
Series A - Ecosystems Integrity Fund + TotalEnergies Ventures Emerging Markets
Debt - USAID (DFC)
</t>
  </si>
  <si>
    <t>Equity - Series B
Debt</t>
  </si>
  <si>
    <t>~$1M</t>
  </si>
  <si>
    <t>~$100M</t>
  </si>
  <si>
    <t xml:space="preserve">Ampersand USA, Inc: Holding Company - US Corporation (Delaware)
100% Subsidiaries:
Ampersand Rwanda (HQ and Main Operations)
Ampersand E- Mobility (Kenya) - Pilot expansion into new market in Nairobi.
Ampersand UG (Germany - satellite R&amp;D office </t>
  </si>
  <si>
    <t>2016-2019
Started commercial operations with 20 e-motos in Kigali in May 2019.  Following Series A in March 2021 started ramp up in Kigali in late 2021, targeting ~1k bikes on the road by end of 2022 (including new pilot of ~60 bikes in Nairobi).</t>
  </si>
  <si>
    <t>Q3 2019</t>
  </si>
  <si>
    <t>Q4 2023</t>
  </si>
  <si>
    <t>The project, will at full development (2031) target 150,000 thousand vehicle production a year, with a cumulative 750,000 vehicles cumulatively on the road by then, displacing 1.5-2.5 million tonnes per annum of CO2 emissions. 
The project once fully developed will employ an estimated 15,000 people. A majority (&gt; 95%) of these jobs are expected to be filled by East Africans</t>
  </si>
  <si>
    <t xml:space="preserve">Each e-moto taxi (boda) on the road, is estimated to displace approx. 2.5 tons/year of CO2 emmissions.  We estimate that use of e-motos over ICE motos will increase drivers take home pay by at least 35% (less energy and maintenance costs). 
The total East African market of boda drivers is estimated to be around 6M by 2031 (30M+ in sub Saharan Africa), so growth beyond the 750k targeted by 2031 is certainly possible.
Together with Government, we will work with local communities, environmental groups and other stakeholder groups to position East Africa's EV industry for rapid scalability and long term sustainability, to uplift the lives of the East African people through economic development and contribute towards achieving global decarbonisation goals. 
East Africa has a critical role to play in leading Africa’s contribution to achieving global decarbonisation goals. </t>
  </si>
  <si>
    <t>TAM in East Africa:
2022: 3.8M bikes ($12B total annual spend on bikes, fuel and maintenance - ~50% is fuel)
2026: 4.6M bikes
2031: 6.0M bikes</t>
  </si>
  <si>
    <t xml:space="preserve">7. Affordable &amp; clean energy,  
9. Industry, innovation &amp; infrastructure, 
10. Reduced inequalities, 
11. Sustainable cities &amp; communities,  
13. Climate action </t>
  </si>
  <si>
    <t>KPI's:
- Bikes Sold
- Bikes on the road
- KM driven (each battery in use has GPS so we measure distances travelled on each bike)
- CO2 displaced (Southpole study on net emmissions saved vs. ICE e-motos taking into account country grid emmissions)
- Money saved by driver (Value proposition)
- Livelihoods improved (government data on household size and incomes)</t>
  </si>
  <si>
    <t>Andy Williams
CFO Ampersand</t>
  </si>
  <si>
    <t>E-mail: andy@ampersand.solar
Phone/WhatsApp: +250 780074556</t>
  </si>
  <si>
    <t>Victory Farms Kenya</t>
  </si>
  <si>
    <t xml:space="preserve">Victory Farms is a vertically-integrated white protein platform based in Kenya, with additional operations in Rwanda and Tanzania. Since its founding in 2015, Victory farms has built a core farm in Roo Bay, Western Kenya with 11k metric tones of production facility, 60+ wholly-owned branches across Nairobi and Western Kenya, and serves 12,000+ market ladies. Victory Farms has a world-leading ESG focus, and aims to be the first carbon negative fish farm. </t>
  </si>
  <si>
    <t>Kenya, Tanzania, Rwanda</t>
  </si>
  <si>
    <t xml:space="preserve">Our products are sold to consumers in East Africa, and directly contribute to East Africa's nutritional security. </t>
  </si>
  <si>
    <t xml:space="preserve">Aquaculture </t>
  </si>
  <si>
    <t xml:space="preserve">8,000 metric tones of harvested fish in 2022  </t>
  </si>
  <si>
    <t xml:space="preserve">Above $20m </t>
  </si>
  <si>
    <t>~$300m (2027)</t>
  </si>
  <si>
    <t xml:space="preserve">Sphynx Enterprise B.V. (Netherlands) </t>
  </si>
  <si>
    <t xml:space="preserve">2015-16 </t>
  </si>
  <si>
    <t>January 2017</t>
  </si>
  <si>
    <t>Approx 2020</t>
  </si>
  <si>
    <t xml:space="preserve">At least 400k MT of CO2 emissions avoidance, 6k+ direct job opportunities - many of which have never had access to formal employment opportunities; and 150k+ indirect job opportunities through processing, transporting, and selling our fish products to end consumers </t>
  </si>
  <si>
    <t>Tilapia’s carbon emission is 3x lower than chicken (next best animal protein): at 1.5 kg CO2/ kg protein vs 5.3 kg CO2/ kg. As we build the 100k MT production platform, we see at least 400k MT of CO2 emissions avoidance through shifting dietary preferences to fish, a much more climate-sustainable source of protein</t>
  </si>
  <si>
    <t>BCG analysis has suggested that East African aquaculture market has opportunity to expand to $8-10b in revenue, and 2.5-3b metric tones in volume by 2030, largely driven by demand increase (population and consumption growth) and shifting in consumer preferences (increase in share of white protein in diet)</t>
  </si>
  <si>
    <t xml:space="preserve">GOAL 1: No Poverty; GOAL 2: Zero Hunger; GOAL 3: Good Health and Well-being; GOAL 5: Gender Equality; GOAL 8: Decent Work and Economic Growth; GOAL 10: Reduced Inequality; ; GOAL 12: Responsible Consumption and Production; GOAL 13: Climate Action; GOAL 14: Life Below Water; </t>
  </si>
  <si>
    <t xml:space="preserve">Caesar Asiyo,
Chief Development Officer </t>
  </si>
  <si>
    <t>asiyoc@victoryfarmskenya.com</t>
  </si>
  <si>
    <t>The Green Guarantee Company</t>
  </si>
  <si>
    <t xml:space="preserve">The Green Guarantee Company is a specialist guarantor focused on providing investment grade guarantees to mobilise institutional capital into climate adaptation and mitigation projects in developing countries globally. </t>
  </si>
  <si>
    <t xml:space="preserve">All developing countries (defined as all Overseas Development Assistance eligible countries) globally. </t>
  </si>
  <si>
    <t>More climate finance will be mobilised into developing countries to support climate mitigation and adaptation projects in the energy, transportation, buildings and infrastructure and water and sanitation sectors.</t>
  </si>
  <si>
    <t>Solar, Wind, Distributed Renewable Energy, Green Hydrogen</t>
  </si>
  <si>
    <t>Start up phase - indicative pipeline of USD 2 billion</t>
  </si>
  <si>
    <t>USD 800,000 Project Preparation Facility</t>
  </si>
  <si>
    <t>Green Climate Fund</t>
  </si>
  <si>
    <t>Green Climate Fund, Foreign Commonwealth and Development Office of the United Kingdom</t>
  </si>
  <si>
    <t>USD 5m</t>
  </si>
  <si>
    <t>Structuring/ financial close (defining terms of financing required and negotiating deals with finance providers ahead of construction/ build phase)</t>
  </si>
  <si>
    <t>Completed</t>
  </si>
  <si>
    <t xml:space="preserve">74 million tCO₂e avoided by the climate mitigation projects guaranteed as well as  16.9 million people directly and 198.6 million people indirectly supported via climate adaptation projects guaranteed by the Green Guarantee Company. </t>
  </si>
  <si>
    <t>The climate finance gap for developing countries is estimated at USD 5.9 trillion by the United Nations.</t>
  </si>
  <si>
    <t>Cross-cutting across SDG 5, 6, 7, 11, 13, 15</t>
  </si>
  <si>
    <t>All green bonds and loans will be independently certified for climate impact potential by the Climate Bond Initiative.</t>
  </si>
  <si>
    <t>Lasitha Perera lasitha.perera@guarantee.dev</t>
  </si>
  <si>
    <t>Africa GreenCo ("GreenCo")</t>
  </si>
  <si>
    <t>GreenCo is a buyer of renewable energy (RE) and trader within countries connected to the Southern Africa Power Pool (SAPP).  GreenCo is a member of SAPP, licenced as a trading in Zambia and has applications for licences in progress in Namibia, South Africa and Zimbabwe.  GreenCo will enter into long term power purchase agreements (PPAs) with RE independent power projects (IPPs) in such countries and will back its payment obligations by providing a "Liquidity Buffer" of up to the equivalent of 12 months PPA payments. The power from these IPPs will be sold bilaterally to large consumers (including local utilities) and to SAPP's competitive markets.  GreenCo will also offer various trading services to other customers, for which it will charge a fee.  GreenCo, with the support of its current investors (IFU, InfraCo Africa and EDFI ElectriFI) and previous grant providers (Rockefeller, Convergence and P4G), has established a trading team and systems that has enabled certain operations to begin but needs further capital to support the growth of the business.</t>
  </si>
  <si>
    <t>Parent Company in UK and main operating company in Zambia</t>
  </si>
  <si>
    <t>Zambia, Namibia, South Africa, Zimbabwe and expanding to other SAPP connected countries.</t>
  </si>
  <si>
    <t>Increased RE generation, more efficient use of regional electricity markets, reduction in sovereign guarantees normally needed to back IPPs and pathfinder for other potential market participants through track record and also production of template documents to facilitate trading within selected markets.</t>
  </si>
  <si>
    <t>Offtaker and trader</t>
  </si>
  <si>
    <t>100m (2024)</t>
  </si>
  <si>
    <t>USD 7.5m</t>
  </si>
  <si>
    <t>The Rockefeller Foundation, Convergence, the Southern African Development Community Project Preparation Development Facility and Partnering for Green Growth and the Global Goals 2030 (P4G)</t>
  </si>
  <si>
    <t>USD 17m</t>
  </si>
  <si>
    <t>Initial USD 1.5m invested as convertible loans that have been converted into  equity.  Balance is committed as equity.</t>
  </si>
  <si>
    <t>No specific target but equity will be leveraged as GreenCo grows and can be leveraged by guarantees not just debt.</t>
  </si>
  <si>
    <t xml:space="preserve">IFU - The Danish Investment Fund for Developing Countries.  InfraCo Africa - part of the Private Infrastructure Development Group/PIDG and EDFI ElectriFI, funded by European Union </t>
  </si>
  <si>
    <t>Equity or guarantees or debt</t>
  </si>
  <si>
    <t>USD 10m</t>
  </si>
  <si>
    <t>USD 25m</t>
  </si>
  <si>
    <t>mid 2023</t>
  </si>
  <si>
    <t>20.7mT CO2e mitigation, over 400MW PV capacity, 22,283 GWh over lifetime, 8400 MCI Jobs &amp; 63,600 indirect jobs created, 814,000 Households would benefit.</t>
  </si>
  <si>
    <t>These metrics are generated from the portfolio of projects supported by GreenCo but GreenCo has additional impact on the electricity sector and the competitive markets of the Southern African Power Pool.  The GreenCo model means that there is no longer the requirement for the  sovereign to back the payment obligations of the utility under a PPA, which significantly reduces the financial burden on the sovereign.</t>
  </si>
  <si>
    <t>The Southern African Power Pool consists of 12 countries with 58GW installed capacity. Demand is 353 TWh/yr and growing significantly.</t>
  </si>
  <si>
    <t>GreenCo Core SDGS as 7, 8, 9, 13 and 17 and non core SDGs as 1 ,5, 11 and 12</t>
  </si>
  <si>
    <t>UNCDM provides data on the grid emissions update
Employment data is based on IEA methodology to ensure alignment with global standards
GreenCo has an MoU with the National Advisory Board on Impact Investment (NABII) to provide an external verification that ensures global alignment and sound methodological approaches.</t>
  </si>
  <si>
    <t>www.africagreenco.com</t>
  </si>
  <si>
    <t>pug.bennet@africagreenco.com</t>
  </si>
  <si>
    <t>GreenCo is a dynamic business that will utilise any investment to back its support to renewable energy projects and other market developments, with funds being recycled to support further growth, along with additional investment.  A static model has been developed that can show outputs for a set investment and an associated supported portfolio.  However, this undersells the real business opportunity.</t>
  </si>
  <si>
    <t>eHempHouse UK Ltd</t>
  </si>
  <si>
    <t>eHempHouse has an agri-tech innovation called the Smartbox which is a self-contained off-grid hemp processing factory. Specifically designed to operate across Africa and make hemp cultivation viable for small farmers on previously underutilised land. The strategy being pursued invloves substantial CO2 removal from the atmosphere, many green products that avoid CO2 emissions, and multiple co-benefits in social and economic terms. The project is a catalyst to the establishment of a green industrial revolution across Africa. Targetting 1m hectares under cultivation in 10 years this would represent the annual removal of 24 million tons of CO2, the economic establishment of 50,000 farmers, and another 20,000 direct employees. The project is easily scaled on a Smartbox by Smartbox basis.</t>
  </si>
  <si>
    <t xml:space="preserve">Zambia, Malawi, Zimbabwe, Mozambique, South Africa, DRC, </t>
  </si>
  <si>
    <t>The impacts will be across multiple sectors as the project develops. Initially African farmers will benefit from being provided with the resources necessary to cultivate and sell a hemp crop to the market greatly increasing their economic situation and providing multple community benefits driving local artisanal enterprises. Each Smartbox system provides off-grid energy to rural communities, agricultural services to small farmers, and access to markets for the products created by the systems. Approx 25 farmers per Smartbox and 10 further direct employss.</t>
  </si>
  <si>
    <t>Agricultural, Energy, Social and economic</t>
  </si>
  <si>
    <t>Energy - Solar &amp; biofuels; Agricultural - nourishment, soil health, climate mitigation; Economy - green products, Decarbonised industrial base</t>
  </si>
  <si>
    <t>x2 Units in 2023; x4 in 2024; x35 in 2025; x150 in 2026; x360 in 2027</t>
  </si>
  <si>
    <t>$7.5m in 2025</t>
  </si>
  <si>
    <t xml:space="preserve">None so far </t>
  </si>
  <si>
    <t>£300k</t>
  </si>
  <si>
    <t>Several angel investors</t>
  </si>
  <si>
    <t>Equity and Convertible Debt</t>
  </si>
  <si>
    <t>£25k</t>
  </si>
  <si>
    <t>£3.94m</t>
  </si>
  <si>
    <t xml:space="preserve">Patents filed on Smartbox System - 400 hectare Farm established as an organic farming education operation in SW Zambia - Leading the development of the industrial hemp sector in Zambia - Working with Catholic Relief Services and the Zambian National Service on agricultural development in Zambia and Malawi - presented at COP26 as one of the most promising climate enterprises - Selected for  the Cleantech Open Programme 2021 - </t>
  </si>
  <si>
    <t>2023-2024</t>
  </si>
  <si>
    <t>Seed (small revenues)</t>
  </si>
  <si>
    <t xml:space="preserve">CO2 removal and carbon sequestration - during the clutivation of the industrial hemp crop and the regeneration of the soils - CO2 emissions avoidance by the development of an industrial base of decarbonised, environmentally friendly, and sustainable products - </t>
  </si>
  <si>
    <t>Any assessment of the project impact can be based on each Smartbox and then scaled up as the project rolls out. Each smartbox will service an area of 500 hectares of industrial hemp which will remove 12,000 tons of CO2 per annum. There will be approx 25 farmers and their families benefitting directly and a further x10 direct employees. Then in phase two of the project funds will be used to begin to establish hemp based industries that will result in further emissions avoidance and direct high quality employment in the country. Initial target is 1m hectares within 10 years - 24 million tons removed annually / 50,000 farmers being assisted / 20,000 in direct employment / others involved in development of industrial enterprises.</t>
  </si>
  <si>
    <t>The project is delivering on x9 of the UN SDGs - it will drive a revolution in agriculture and across the industrial sector in a way that will allow Africa to leapfrog the west into a Green Future</t>
  </si>
  <si>
    <t>eHempHouse has created in-country foundations in the farmer communities and in government and other corporate stakeholders. There exists 200m hectares of underutilised land in Sub-Saharan Africa (which is 50% of the global total as defined by the UN) at 5% of the total that would be 10m hectares under hemp cultivation - 20,000 Smartbox systems - 240m tons of CO2 being removed annually</t>
  </si>
  <si>
    <t>SDG 1 - No Poverty / SDG 2 - Zero Hunger / SDG 3 - Good Health and Well-Being / SDG 6 - Clean Water and Sanitation / SDG 8 - Decent Work and Economic Growth / SDG 9 - Industry, Innovation, and Infrastructure / SDG 12 - Responsible Consumption and Production / SDG 13 - Climate Action / SDG 15 - Life and Land</t>
  </si>
  <si>
    <t>We are working with various third parties to provide monitoring and verification services and will be managed under the rules of bodies such as VERRA. Currently we are considering a program with the University of Ghent.</t>
  </si>
  <si>
    <t xml:space="preserve">Peter Miles - peter.miles@ehemphousecorp.com </t>
  </si>
  <si>
    <t>PROJECT OVERVIEW/KEY INFO</t>
  </si>
  <si>
    <t>PROJECT STRUCTURE</t>
  </si>
  <si>
    <t>What is the project  title? (e.g., Moroccan EV transportation etc.)</t>
  </si>
  <si>
    <t>Please provide a brief overview/ description of the project, including what the project is about, its background, scope, objectives, key timelines, etc.</t>
  </si>
  <si>
    <t>Where is the project physically located? (Countries)</t>
  </si>
  <si>
    <t>What countries will the project impact?</t>
  </si>
  <si>
    <r>
      <t xml:space="preserve">What is the main sector for the project? </t>
    </r>
    <r>
      <rPr>
        <b/>
        <sz val="11"/>
        <color theme="1"/>
        <rFont val="Calibri"/>
        <family val="2"/>
        <scheme val="minor"/>
      </rPr>
      <t>Please fill drop-down</t>
    </r>
  </si>
  <si>
    <t>What sub-sector is the project focused on? E.g., in Energy - hydro, solar, etc.; in Transport - road, rail, etc.</t>
  </si>
  <si>
    <r>
      <t xml:space="preserve">What is the deal type? </t>
    </r>
    <r>
      <rPr>
        <b/>
        <sz val="11"/>
        <color theme="1"/>
        <rFont val="Calibri"/>
        <family val="2"/>
        <scheme val="minor"/>
      </rPr>
      <t>Please fill drop-down</t>
    </r>
  </si>
  <si>
    <t>Sources of private finance from project inception (e.g. equity fund, debt (fund), convertibles etc)</t>
  </si>
  <si>
    <t>What is the type of finance required? (please specify target instrument e.g., convertible debt)</t>
  </si>
  <si>
    <t>What is the project investment required? i.e., projected cost/ investment to operationalize project (please provide the currency and amount)</t>
  </si>
  <si>
    <t>What would be the minimum funding amount required for any individual investor? (e.g., as part of a syndicate/ consortium of investors)</t>
  </si>
  <si>
    <t>What is the target gearing for the project? (debt to equity ratio, e.g., 80/20)</t>
  </si>
  <si>
    <t>Who are the project sponsors? i.e., main equity financers or main source of program funding (please enter ‘no sponsor’ as relevant)</t>
  </si>
  <si>
    <t>Who are the project developers? (i.e. the party responsible for planning and overseeing the project)</t>
  </si>
  <si>
    <t>Who are the project contractors? (e.g. parties that execute specific tasks such as construction)</t>
  </si>
  <si>
    <r>
      <t xml:space="preserve">What is the project contractual structure? </t>
    </r>
    <r>
      <rPr>
        <b/>
        <sz val="11"/>
        <color theme="1"/>
        <rFont val="Calibri"/>
        <family val="2"/>
        <scheme val="minor"/>
      </rPr>
      <t>Please fill drop-down</t>
    </r>
  </si>
  <si>
    <r>
      <t xml:space="preserve">What is the latest milestone the project has reached? </t>
    </r>
    <r>
      <rPr>
        <b/>
        <sz val="11"/>
        <color theme="1"/>
        <rFont val="Calibri"/>
        <family val="2"/>
        <scheme val="minor"/>
      </rPr>
      <t>Please fill drop-down</t>
    </r>
  </si>
  <si>
    <t>When was/ is the best estimate of the conceptual design period? e.g., 2015-2017</t>
  </si>
  <si>
    <t>When was/ is the best estimate of the feasibility assessment period? e.g., 2017-2018</t>
  </si>
  <si>
    <t>When was/ is the best estimate of the structuring/ financial close period? e.g., 2018-2020</t>
  </si>
  <si>
    <t>When was/ is the best estimate of the construction (asset)/ build (program) period? e.g., 2020-2021</t>
  </si>
  <si>
    <t>When was/ is the best estimate of the operating period? e.g., 2021-2030</t>
  </si>
  <si>
    <t>What is the operation start date? e.g., January 2021</t>
  </si>
  <si>
    <r>
      <t xml:space="preserve">What stage of maturity is the project at? </t>
    </r>
    <r>
      <rPr>
        <b/>
        <sz val="11"/>
        <color theme="1"/>
        <rFont val="Calibri"/>
        <family val="2"/>
        <scheme val="minor"/>
      </rPr>
      <t>Please fill drop-down</t>
    </r>
  </si>
  <si>
    <r>
      <t xml:space="preserve">What is the nature of the climate impact of the project? </t>
    </r>
    <r>
      <rPr>
        <b/>
        <sz val="11"/>
        <color theme="1"/>
        <rFont val="Calibri"/>
        <family val="2"/>
        <scheme val="minor"/>
      </rPr>
      <t>Please fill drop-down</t>
    </r>
  </si>
  <si>
    <t>Please provide an explanation for the above-mentioned metrics and any additional impact from the project(e.g., social benefits and number of lives impacted)</t>
  </si>
  <si>
    <t>Which Sustainable Development Goal does the project meet? (select all as applicable)</t>
  </si>
  <si>
    <t>What is the project's measurement, reporting, and verification (MRV) approach? Please provide any information available e.g., third party, frequency of checks, methodology, etc.</t>
  </si>
  <si>
    <t>PUBLIC CAPITAL INVESTED</t>
  </si>
  <si>
    <t>TOTAL PROJECT INVESTMENT REQUIRED (m$)2</t>
  </si>
  <si>
    <t>MIN TICKET SIZE</t>
  </si>
  <si>
    <t>Anambra State Governement has committed 3 hectares of land for the project site.</t>
  </si>
  <si>
    <t>Grant, equity, convertible debt, debt</t>
  </si>
  <si>
    <t>US$ 115 million.</t>
  </si>
  <si>
    <t>70/30</t>
  </si>
  <si>
    <t>Phoenix Edison Anambra Power Limited(eqiuty), Anambra State Government(equity), equity fund (equity LOI received)</t>
  </si>
  <si>
    <t>Phoenix Edison Limited</t>
  </si>
  <si>
    <t>Harvestwaste (Netherlands) - turnkey EPC, RDC Environment (Belgium) feasibility &amp; ESIA</t>
  </si>
  <si>
    <t>2024-2026</t>
  </si>
  <si>
    <t>Approx March 2026</t>
  </si>
  <si>
    <t>The project, will at full development process 275,000 tons per annum of municipal solid waste (MSW) to drive a negative carbon footprint saving of around ~300,000 tons of CO2 per annum from 24MW of renewable generation capacity, displacing &gt;120% of CO2 -emissions avoided compared to landfill. The project, will at full development target &lt;40% emission levels, compared with EU directive (=100%) for such plants. The project once fully developed will employ an estimated 200 people, with 800 construction jobs supported over the two and half year construction period.  Over 90% of these jobs are expected to be filled by locals.</t>
  </si>
  <si>
    <t>This project is developing Nigeria's first (and Africa's second) waste-to-energy plant in Anambra State, southeastern Nigeria, that will generate 24MW of power by processing 275,000 tons annually of municipal solid waste (MSW) that would otherwise have gone into landfills.   It aims to solves the twin challenges of power generation and sustainable waste management in Africa's fast-growing urban areas.</t>
  </si>
  <si>
    <t>Waste to energy, Recycling</t>
  </si>
  <si>
    <t>Infra asset - greenfield (building brand new facilities from the ground up)</t>
  </si>
  <si>
    <t xml:space="preserve">Design, build, operate </t>
  </si>
  <si>
    <t xml:space="preserve">Feasibility assessment (conducting technical, organizational, financial, social, environmental study for project approval) </t>
  </si>
  <si>
    <t>The project will at full development target process 275,000 tons per annum of municipal solid waste (MSW) to drive a negative carbon footprint saving of around ~300,000 tons per annum.  At full production scale and with subsequent, additional projects coming online, this can be an important green energy contributor to decarbonizing Nigeria's energy mix which currently delivers approximately 4,000MW of grid power to a population of 200 million people.</t>
  </si>
  <si>
    <t>Africa has 53 cities with a population of over one million.  Waste management arising from Africa’s and more specifically Nigeria’s rapid urbanization is a challenge for the various state governments that are responsible. Current policy focuses largely on waste collection and disposals (landfills). The scale and quality of the execution varies across municipalities with most not properly recovered. Lagos state, for example, which generated about 3.6 million tons per annum of MSW indicated that only about 70% is recovered.  Separately and with a population nearing 200 million, Nigeria only manages to deliver less than 4,000MW of grid connected power. By comparison, South Africa with about a quarter of Nigeria’s population has more than 40,000MW of grid connected electricity. We aim to address and solve both the waste and power problems.</t>
  </si>
  <si>
    <t>6. Clean water &amp; sanitation, 7. Affordable &amp; clean energy, 8.</t>
  </si>
  <si>
    <t>Mr Noble EKAJeh (noble@shiraan.com)</t>
  </si>
  <si>
    <t>Pioneer Energy Investment Initiative: Powering Livelihoods Using Solar (PEII+)</t>
  </si>
  <si>
    <t>PEII+ is a 5-year, $25 million dollar initiative that will invest early-stage capital in companies that provide renewable energy-powered appliances–from mills and irrigation pumps to electric motorbikes and refrigerators–to microentrepreneurs and smallholder farmers in India and East and West Africa. The goal is to leverage these technologies to boost incomes and climate resilience in vulnerable communities.</t>
  </si>
  <si>
    <t>Kenya, Nigeria, India</t>
  </si>
  <si>
    <t>Productive Use of Energy</t>
  </si>
  <si>
    <t>Philanthropic grants</t>
  </si>
  <si>
    <t>$25M</t>
  </si>
  <si>
    <t xml:space="preserve">IKEA Foundation, Charles and Lynn Schusterman Family Philanthropies, Autodesk Foundation, Distributed Power Fund and PEII+ has been awareded follow-on funding with UK Aid from the UK government via the Transforming Energy Access (TEA) platform. PEII+ is also  strategically aligned with the Global Energy Alliance for People and the Planet (GEAPP) commitments in India and East and West Africa. </t>
  </si>
  <si>
    <t>2022-2026</t>
  </si>
  <si>
    <t>7 - Affordable and clean energy; 2- Zero Hunger; 1 - No poverty; 13 - Climate action; 8 - Decent work and economic growth</t>
  </si>
  <si>
    <t>Trellis</t>
  </si>
  <si>
    <t xml:space="preserve">Trellis is a 5 year, $30 million initiative that will make investments in 30 early stage agribusiness entreprenuers across Latin America, East Africa, West Africa, and India. The initiative will improve smallholder farmer incomes, livelihoods, and climate resilience through investment in four business models, including transparent offtake providers, climate-smart production support, systems enablers, and supply chain optimizers. </t>
  </si>
  <si>
    <t>Kenya, Nigeria, India, Colombia</t>
  </si>
  <si>
    <t>$2.5 million</t>
  </si>
  <si>
    <t>Challenge Fund for Youth Employment</t>
  </si>
  <si>
    <t>$30M</t>
  </si>
  <si>
    <t>60 decibels</t>
  </si>
  <si>
    <t>2022-2027</t>
  </si>
  <si>
    <t>The project will impact, at minimum, 2 million lives.</t>
  </si>
  <si>
    <t xml:space="preserve">The project focuses on depth impacts as much as breadth impacts, including income, resilience, and livelihood improvements. </t>
  </si>
  <si>
    <t>Christopher Wayne, Associate Director, Investing in Agriculture</t>
  </si>
  <si>
    <t>Christopher Wayne, cwayne@acumen.org</t>
  </si>
  <si>
    <t xml:space="preserve">Coastal Embakment in Lagos </t>
  </si>
  <si>
    <t>Reinforcement of existing 18km of coastal embarkment and building additional 10km of sea walls in 5 Local governements in Lagos
Context:
Lagos is a coastal city, highly exposed to sea level rise and storm surges.5 most impacted LGAs located along the coast or having boundaries with a water bodies: Eti Osa, Lagos Island, Amuwo Odofin, Apapa, and Badagry.
Over ~1 million people are impacted by flooding in these 5 coastal LGAs with ~$1.7 bn capital cost eroded from damage to infrastructure</t>
  </si>
  <si>
    <t>Infrastructures</t>
  </si>
  <si>
    <t>Infra asset - brownfield (refurbishing, expanding or purchasing an existing facility)</t>
  </si>
  <si>
    <t>Concessional finance</t>
  </si>
  <si>
    <t>$0.85-1.2bn</t>
  </si>
  <si>
    <t>Lagos State Governement</t>
  </si>
  <si>
    <t>Build, operate, transfer</t>
  </si>
  <si>
    <t>2024-2025</t>
  </si>
  <si>
    <t>2025 onwards</t>
  </si>
  <si>
    <t>600k+ Population living along the coastal region will be protected by coastal embarkment
$964mn in capital cost will be protected from being impacted by sea level rise
$4bn in GDP will also be protected</t>
  </si>
  <si>
    <t>Infrastructure project protecting coastal communities, businesses and inrastructures from flooding risks</t>
  </si>
  <si>
    <t>SDG 13 &amp; 11</t>
  </si>
  <si>
    <t>BCG</t>
  </si>
  <si>
    <t>Olayinka Majekodumni</t>
  </si>
  <si>
    <t>Rehabilitation and new drainage infrastuctures in Lagos</t>
  </si>
  <si>
    <t>Construct of 1,100km+ network of primary drainage system in 4 regions
Build new &amp; rehabilitate existing secondary drainage systems that feed the primary channels
Context:
&gt;165km2 will be inundated across 14 LGAs in Lagos leading to &gt; 1.4M people affected by SLR and EE flooding
Up to $2bn expected capital cost from damage to infrastructures and +$17bn1 loss in annual GDP due to critical disruptions incl. 
Current drainage systems are inadequate and not resilient enough to face upcoming climate events including sea level rise and storm surges</t>
  </si>
  <si>
    <t>$3bn</t>
  </si>
  <si>
    <t>&gt;400k Population living in areas exposed to severe flooding will be protected
$1bn in capital cost will be protected from being impacted by sea level rise
$4.4bn in GDP will also be protected</t>
  </si>
  <si>
    <t>Infrastructure project protecting flooded areas, communities, businesses and inrastructures from flooding risks</t>
  </si>
  <si>
    <t>Construction and rehabilitation of critical transport links (inner-city roads)</t>
  </si>
  <si>
    <t>Ensure critical transportation services are available to the public
Context:
By 2050, 11% of Transportation networks &amp; mobility assets will be affected by flooding.</t>
  </si>
  <si>
    <t>Inter-city roads</t>
  </si>
  <si>
    <t>$350m</t>
  </si>
  <si>
    <t>&gt;6k Population living in areas exposed to severe flooding will be protected
$45mn capital cost will be protected from being impacted by sea level rise
$6.5bn in GDP will also be protected</t>
  </si>
  <si>
    <t>Construction and rehabilitation of inland waterways transport infrastructures</t>
  </si>
  <si>
    <t>Waterways</t>
  </si>
  <si>
    <t>$200mn</t>
  </si>
  <si>
    <t>AFD (Agence Francaise de dévelopment)</t>
  </si>
  <si>
    <t>2021-2022</t>
  </si>
  <si>
    <t>(Overall impact for all transportation projects)
&gt;6k Population living in areas exposed to severe flooding will be protected
$45mn capital cost will be protected from being impacted by sea level rise
$6.5bn in GDP will also be protected</t>
  </si>
  <si>
    <t>Efficient waste management collection</t>
  </si>
  <si>
    <t>Build 30 transfer stations &amp; purchase waste collection vehicles
Context:
Lagos is a fast-growing city with a population of 27M, expected to reach+47M by 20501 
Current waste collection and disposal systems are not adapted with only 63%2 of municipal waste collected for treatment
On top of this capacity gap, there is a need to raise awareness amongst the population on proper waste disposal
The current waste situation leads to clogged drainage systems increasing flooding impacts</t>
  </si>
  <si>
    <t>Waste</t>
  </si>
  <si>
    <t>PPPs</t>
  </si>
  <si>
    <t>11k population living in areas exposed to severe flooding will be protected
$388mn capital cost will be protected from being impacted by sea level rise
$4mn GDP will also be protected</t>
  </si>
  <si>
    <t>Efficient waste management systems will lead to unclogged drainage channels so more resilient communities, infrastructures and economy</t>
  </si>
  <si>
    <t>Rehabilitation of old landfills and construction of new ones</t>
  </si>
  <si>
    <t>Rehabilitate old landfills and construct 3 new landfills
Context
Lagos is a fast-growing city with a population of 27M, expected to reach+47M by 20501 
Current waste collection and disposal systems are not adapted as current landfills are reaching capacity and are not controlled causing environmental hazard
The current waste situation leads to unproper waste disposal and clogged drainage systems increasing flooding impacts</t>
  </si>
  <si>
    <t>$100M</t>
  </si>
  <si>
    <t>Develop an alternative water supply</t>
  </si>
  <si>
    <t>Develop an alternative water supply (1.3bn gallons per day) to minimize ground water extraction
Context:
Lagos experiences land subsidence up to 6cm per annum highly contributed by unregulated drilling of boreholes and water extraction from the aquifers  
7 LGAs most exposed to land subsidence are: Eti Osa, Apapa, Lagos Island, Ajeromi Ifelodun, Lagos Mainland, Epe, and Kosofe</t>
  </si>
  <si>
    <t>$1.8bn</t>
  </si>
  <si>
    <t>&gt;100k Population living in areas exposed to severe flooding will be protected
$903mn reduction in capital cost from SLR and Extreme event damages
$4.7bn for 8 years of revenue (up to 2030) from distribution and sales of water</t>
  </si>
  <si>
    <t>Reduced land subsidence leading to increased resilience to floods</t>
  </si>
  <si>
    <t>Build a sewage treatment plant</t>
  </si>
  <si>
    <t>Build a sewage treatment plant 
Context:
By 2030, more than 165km2 will be inundated across 14 LGAs in Lagos leading to &gt; 1.4M people affected by sea level rise and extreme events, which includes more than 50% who are considered vulnerable
Floods may result in mix of wastewater thereby causing contamination of water that connects several communities. Stagnant flood water may also breed mosquitoes and give rise to other diseases and complications</t>
  </si>
  <si>
    <t>Increased water quality</t>
  </si>
  <si>
    <t>$33M</t>
  </si>
  <si>
    <t>&gt;1million+ Population living in Lagos will benefit and access  proper sewage treatment systems
Improved health of the population from the reduction in hospitalization and fatalities rates due to poor sanitation and water 
Healthy population will lead to improved productivity thereby increasing GDP and output</t>
  </si>
  <si>
    <t>Mangrove restoration</t>
  </si>
  <si>
    <t>40% of Lagos State is covered with water bodies &amp; wetlands providing a great opportunity for nature-based solutions to protect against climate change
However, the city's rapid urbanization resulted in reclamation of wetlands for housing and infrastructures leading to loss biodiversity &amp; valuable ecosystem services
Restoration of mangroves in Amuwo Odofin, Ikorodu, Kosofe, Eti-Osa &amp; Epe (116ha restorable area)
Context:
By 2030, 82%2 of wetlands will be inundated. If properly restored, they can provide a natural protection against SLR and EE
According to the Ocean Wealth3 , Lagos has a 60% index for mangroves restoration</t>
  </si>
  <si>
    <t>Ecosystems</t>
  </si>
  <si>
    <t>Non-revenue generating programs (e.g., wetland regeneration project, without carbon credits)Fund (e.g., cleantech growth equity fund)</t>
  </si>
  <si>
    <t>Carbon finance</t>
  </si>
  <si>
    <t>$10M</t>
  </si>
  <si>
    <t>&gt;510k protected people living in flooded areas
$345mn capital cost and $2.3bn GDP loss avoided
250k tons of CO2-eq equivalent stored equivalent to $1.2mn
Revitalized fisheries' activity equivalent to $23mn</t>
  </si>
  <si>
    <t>Flood protection and ecosystem benefits</t>
  </si>
  <si>
    <t>Social asset relocation and retofitting</t>
  </si>
  <si>
    <t>Retrofit or relocate ~500 public schools and ~350 public health facilities with flood protection systems
Context
14 LGAs in Lagos at risk of permanent flooding have 1,0001 social infrastructure assets
+4002 Lagos hospital and healthcare facility at risk of permanent flooding by 2030
+5002  schools in Lagos vulnerable to permanent flooding by 2030</t>
  </si>
  <si>
    <t>Health &amp; Education</t>
  </si>
  <si>
    <t>Grants or guarantees</t>
  </si>
  <si>
    <t>$20M</t>
  </si>
  <si>
    <t xml:space="preserve">Other: please specify </t>
  </si>
  <si>
    <t>&gt;2.5mn Population living in areas exposed to severe flooding will be protected
$560mn in capital cost and GDP will be protected from being impacted by sea level rise</t>
  </si>
  <si>
    <t>Ensure access to health and education services to the_x000B_most vulnerable by floodproofing social assets</t>
  </si>
  <si>
    <t>Population relocation</t>
  </si>
  <si>
    <t>Relocate 320k vulnerable populations in 10 exposed LGAs including empowerment programs for the displaced
Context:
By 2030, +700k will live in areas subject to permanent flooding1 
Amongst those people, 70% are considered vulnerable2 (+490k) with lower coping capacity against climate risks (e.g., informal settlements)
In a context of rapid urbanization, planned relocation is a key tool to ensure a safer future for the most vulnerable</t>
  </si>
  <si>
    <t>Housing</t>
  </si>
  <si>
    <t>$500M</t>
  </si>
  <si>
    <t>&gt;320k Population living in areas exposed to severe flooding will be protected</t>
  </si>
  <si>
    <t>Reduce exposure of the vulnerable population_x000B_to flooding</t>
  </si>
  <si>
    <t>Early warning systems - Health</t>
  </si>
  <si>
    <t>Implement surveillance systems for existing and new disease risks incl. a fully equipped level 4 bio security infectious diseases facility ; implement drinking water and sanitation programs in areas at risk from climate change
Context:
By 2030, more than 165km2 will be inundated across 14 LGAs in Lagos leading to &gt; 1.4M1 people affected
Therefore, the risk of waterborne diseases is elevated as residents without access to water may harvest water from floods for use 
Facilitating the rapid spread of waterborne diseases resulting in pandemic and putting a strain on health facilities
50%2 of patients at health centres being treated for water-related ailments such as typhoid, cholera and malaria</t>
  </si>
  <si>
    <t>Risk anticipation</t>
  </si>
  <si>
    <t>Technology</t>
  </si>
  <si>
    <t>$50M</t>
  </si>
  <si>
    <t>Over 2.51 million people will be served  by the infectious disease center
Improved health facilities results in improved productivity along side improved GDP
~701 million annual revenue will be generated from the hospital and staff in the IDC</t>
  </si>
  <si>
    <t>Early warning systems - Flooding</t>
  </si>
  <si>
    <t>Establish flood warning observation systems equipped to collect, interpret &amp; forecast weather events and alert residents in 10 highly_x000B_exposed LGAs
Context:
14 LGAs1 in Lagos are located along major waterways, making these LGAs especially vulnerable to storm surge due to SLR and extreme weather events 
Throughout the state, severe flooding due to extreme weather events renders 4001 health facilities inaccessible and prevents over 500,0001 students from accessing schools each year
Storm surge incidents will affect over 1.4million1 Lagos residents leading to potential, displacement and loss of livelihood 
Inability to sufficiently anticipate and prepare for disaster events is a major contributory factor to approximately 17% of annual GDP loss for Lagos state</t>
  </si>
  <si>
    <t>&gt;120k Population living in areas exposed to severe flooding will be protected
$51mn in capital cost and GDP will be protected from being impacted by sea level rise</t>
  </si>
  <si>
    <t>Global Innovation Lab for climate Finance</t>
  </si>
  <si>
    <t xml:space="preserve">The Global Innovation Lab for Climate Finance was created in 2014 to identify and develop innovative instruments that could drive private finance for climate mitigation and adaptation in developing countries. Every year, The Lab accelerates well-designed financial instruments that can unlock billions for climate causes like energy efficiency, renewable energy, sustainable transport, climate-smart agriculture, and curbing deforestation, while also reducing private investors’ risks and improving their financial returns. A public-private partnership, the Lab brings together and catalyzes broader government and private sector efforts to scale up climate finance. </t>
  </si>
  <si>
    <t>United States, United Kingdom, Brazil, India, Indonesia, Kenya and South Africa</t>
  </si>
  <si>
    <t xml:space="preserve"> Renewable Energy, improving Energy Access and Efficiency, Sustainable Agriculture, Forestry, Urban Infrastructure, Transport and Climate Risk Adaptation. </t>
  </si>
  <si>
    <t>USD $18 million</t>
  </si>
  <si>
    <t>German, Swedish, Us and UK government</t>
  </si>
  <si>
    <t xml:space="preserve">Project is underway, planned expansion (to include the Asia-Pacific region, West/East Africa, and Latin America) requires approximately USD $10 million over the next 3-4 years. This would enable 20-30 new finnacial instruments targetting these regions, and potentially USD billions mobilized for climate adaptation and mitigation.  </t>
  </si>
  <si>
    <t>USD $450,000</t>
  </si>
  <si>
    <t>Climate Policy Initiative serves ad Secretariat and analytical provider to the Lab.</t>
  </si>
  <si>
    <t>Mature</t>
  </si>
  <si>
    <t>A few instruments were chosen from each sector and impact is detailed below.    Water Sector (2) 
Direct Jobs created: 2,012
Emissions Avoided (tCO2 eq./year): 260,519
Volume of Additional Water treated (m³/day) 1,667
Total area protected(ha) 14,000,820
Sustainable Cities (4)
Number of beneficiaries: 32,153
Jobs created: 4,000
Emissions avoided (tCO2 eq./year): 255,493
Energy  (2)
Emissions avoided (tCO2 eq./year): 1,991,444
Energy produced per year (MWh/year): 3,481,904
AFOLU (2)
Number of Beneficiaries: 39,100</t>
  </si>
  <si>
    <t xml:space="preserve">The Lab has launched 62 instruments to date and mobilized over USD 3.3 billion. Some of these instruments have been launched in very initial stages and are still being piloted and developed while others are more advanced. We ask the proponents of these instruments to update us on their relevant impact metrics and in scale of impact. We have provided an aggregated measure of some of the most succesful instruments launched within different sectors. The compilation of total impact is still in progress as it requires a lot of information coming from proponents. </t>
  </si>
  <si>
    <t xml:space="preserve">Climate finance needs from developing nations. CPI estimates that globally over USD 4 trillion is needed in private investments to keep temperatures from rising 1.5o </t>
  </si>
  <si>
    <t>1,2,3,4,5,6,7,8,9,10,11,12,13,14,15,16,17</t>
  </si>
  <si>
    <t xml:space="preserve">The Lab maintains regular contact and outreach with proponents and also tracks publically available information to gather fundraising data for the insturments it has endorsed. We are currently launching an initiative to standardize impact reporting as instruments are being implemented on the ground. </t>
  </si>
  <si>
    <t>Lab impact reports / program operations and reporting / independent evalutations</t>
  </si>
  <si>
    <t>Ben C. Broche (ben.broche@cpiglobal.org)</t>
  </si>
  <si>
    <t xml:space="preserve">​Climate extreme emissions are accelerating with increasing GHG emissions. Cambodia is the most vulnerable to the adverse impacts of climate change although it is a low GHG emissions country. However, it is projected GHG emissions is expected to increase significantly, esp. from the transport sector, representing 53.1% (5,094 GgCO2e) of the total energy-related emissions in 2016 and reach 10,816 GgCO2e by 2050. Cambodia’s NDC (2020) aims to reduce 21.3% (  13.7 MtCO2e)  of total GHG emissions from the energy sector including trasport by 2030. Additionally, the Long-Term Strategy for Carbon Neutrality (LTS4CN) also indicates the electrification of car and urban buses by 40% and motorcycles by 70% by 2050.  However, the promotion of low-emission vehicles or electric mobility has experienced many challenges, including limited charging infrastructure; lack of supporting regulatory framework; limited understanding of the public on E-mobility; lack of incentives, etc. This project is expected to  address some of these concerns and contribute to achieving the Updated NDC/LTS4CN. The project aims to promote the use of low-emission vehicles or e-mobility via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 </t>
  </si>
  <si>
    <t>electrification</t>
  </si>
  <si>
    <t>Technical support</t>
  </si>
  <si>
    <t>Ministry of Public Works and Transport</t>
  </si>
  <si>
    <t>NA, the sector is very new in Cambodia</t>
  </si>
  <si>
    <t>GEF/GCF/private sector</t>
  </si>
  <si>
    <t>500 000</t>
  </si>
  <si>
    <t>No sponsor</t>
  </si>
  <si>
    <t>UNDP</t>
  </si>
  <si>
    <t>A concept note development phase</t>
  </si>
  <si>
    <t>2023 onwards 36 months</t>
  </si>
  <si>
    <t>End of 2023</t>
  </si>
  <si>
    <t>Mitigation emissions avoidance</t>
  </si>
  <si>
    <t>9.38 MtCO2e by 2050 following the LTS4CN of Cambodia</t>
  </si>
  <si>
    <t xml:space="preserve">The government's plan is electrification of car and urban buses by 40% and motorcycles by 70% by 2050.  Currently there is 92,958 cars and 531,269 motorbikes (2021) and the number of electric vehicles in 2021 was 148 registered. </t>
  </si>
  <si>
    <t>7. Affordable &amp; clean energy,  9. Industry, innovation &amp; infrastructure, 11. Sustainable cities &amp; communities,  , 13. Climate action</t>
  </si>
  <si>
    <t>MRV mechanisms for the NDC/LTS4CN target monitoring</t>
  </si>
  <si>
    <t>UNDP: Butchaiah Gadde, butchaiah.gadde@undp.org</t>
  </si>
  <si>
    <t>Project owner: Ministry of Mines and Energy</t>
  </si>
  <si>
    <t>​The project is expected to lead to resilient livelihoods and a greater ability for farmers and communities to adapt to climate change impacts Currently, several barriers are present for Battambang to achieve a sustainable agricultural landscape: a) a lack of incentivization and support for smallholder farmers to make the transition and invest in long-term sustainable climate-resilient land restoration; b) the limited market and private sector development for supporting agroecology; c) limited knowledge and education support for long term sustainability and regeneration of knowledge and innovation in agroecology, and; d) limited institutional coordination across land-use sectors and integration into land-use planning. This project contributes to climate change adaptation by enhancing the climate resilience of agricultural systems. 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t>
  </si>
  <si>
    <t>Agroecology</t>
  </si>
  <si>
    <t>oil Organic Carbon sequestration</t>
  </si>
  <si>
    <t>Technical support and demostration</t>
  </si>
  <si>
    <t xml:space="preserve">The National Committee of Sub-National Democratic Development </t>
  </si>
  <si>
    <t>Funding institutions</t>
  </si>
  <si>
    <t>13.5 million</t>
  </si>
  <si>
    <t>3 million</t>
  </si>
  <si>
    <t>2024 onwards</t>
  </si>
  <si>
    <t>Adaptation</t>
  </si>
  <si>
    <t>98 direct beneficiaries</t>
  </si>
  <si>
    <t>SDG 15: Life on land</t>
  </si>
  <si>
    <t>UNDP:  Paolo Dalla Stella, paolo.d.stella@undp.org</t>
  </si>
  <si>
    <t>Project owner: National Committee for Sub-National Democratic Development Secretariat</t>
  </si>
  <si>
    <t>Project Lightspeed: EV Infrastructure Ecosystem for Lagos State</t>
  </si>
  <si>
    <t xml:space="preserve">We have engaged Lagos State and the State Agency responsible for mass transportation (Lagos Metropolitan Area Transport Authority - LAMATA) to support their efforts to eliminate the emissions from her current mass transport system as well as be a part of a larger drive to improve mass transit infrastructure for an increasingly growing population.  
We are taking a 3-pronged approach to the program kickstarting with a 3-month Proof of Concept on key routes to ascertain the viability of the sustainable transport strategy.  This will be followed by a 6-month Pilot ‘Scale Up’ Program to kick-start the transition of bus operators from combustion engines to electric buses.
The data gathered from these two stages will support us in designing the eventual roll-out program of 3,000 electric mass transit buses across Lagos state over the next 5 years and eventually across the entire nation.  </t>
  </si>
  <si>
    <t xml:space="preserve">Nigeria </t>
  </si>
  <si>
    <t xml:space="preserve">Renewables (Sustainable Transportation) </t>
  </si>
  <si>
    <t xml:space="preserve">Transport </t>
  </si>
  <si>
    <t xml:space="preserve">Deployment of an EV Infrastructure Ecosystem (electric buses, charging stations, and other supporting infrastructure) </t>
  </si>
  <si>
    <t>A commitment of ~$1.06 million for Phase 1 - PoC from parent company Oando Energy Resources Inc.</t>
  </si>
  <si>
    <t>US$164,881,800 - Total investment required.  This has been broken down into phases as shown below:
(i) Phase 1 - PoC - $1.06 million (already committed by parent company)
(ii) Phase 2 - Pilot - $25,676,800
(iii) Phase 3 - Roll Out - $138,146,000</t>
  </si>
  <si>
    <t xml:space="preserve">For each funding round (Phases 2 and 3) the minimum funding amount by each investor is a third of the investment required.
</t>
  </si>
  <si>
    <t>We currently have only one sponsor our parent company OER, however we would be looking to an external financier to be the main project sponsor</t>
  </si>
  <si>
    <t>Oando Clean Energy Limited and the Lagos State Metropolitan Area Transport Authority (LAMATA)</t>
  </si>
  <si>
    <t>Yutong, Lagos Bus Services Ltd (LBSL),  Primero Ltd, EKDC</t>
  </si>
  <si>
    <t>Tripartite agreement with OCEL, LAMATA and bus operators (LBSL and Primero)</t>
  </si>
  <si>
    <t>Finalised detailed design milestone and commenced procurement.  Our next milestone is to finalise procurement by the end of December</t>
  </si>
  <si>
    <t>2021 - 2022 (PoC)</t>
  </si>
  <si>
    <t>2020 - 2021</t>
  </si>
  <si>
    <t>2023 - 2025</t>
  </si>
  <si>
    <t>2022 - 2030</t>
  </si>
  <si>
    <t>2023 onwards</t>
  </si>
  <si>
    <t xml:space="preserve">Proof of Concept
</t>
  </si>
  <si>
    <t>Emissions reduction (improved air quality) and a reduction in noise pollution</t>
  </si>
  <si>
    <t>Project will create a reduction of 44,000kg of daily carbon emissions in the public transport sector.  Source: *https://www.worldbank.org/en/topic/environment/publication/the-cost-of-air-pollution-in-lagos#:~:text=The%20study%20estimates%20that%20illness,the%20highest%20in%20West%20Africa.                                        At a minimum the creation of 5,000 new jobs over a period of 5 years.  In Lagos alone we will positively impact the lives of circa 20 million residents via enhanced public health</t>
  </si>
  <si>
    <t>BasiGo Bus Electrification in Kenya</t>
  </si>
  <si>
    <t>BasiGo is proving a scalable financing model for electrifying the bus transport in East Africa.  Buses are the most common mode of transportation in Africa.  However, unfiltered diesel emissions from diesel buses are the largest source of toxic air pollution choking Africa's cities. Meanwhile, over 90% of Kenya's electricity already comes from renewable energy. Replacing a single diesel bus with electric in Kenya would immediately mitigate 50 tonnes of CO2 per year. BasiGo's Pay-As-You-Drive battery financing model makes the upfront cost of a modern electric bus the same as a diesel bus while also offering a 25% operational cost savings.</t>
  </si>
  <si>
    <t xml:space="preserve">USD 100,000 of philanthropic capital </t>
  </si>
  <si>
    <t>Grants from DFI's</t>
  </si>
  <si>
    <t>USD 10.9 Million</t>
  </si>
  <si>
    <t xml:space="preserve">Venture Debt </t>
  </si>
  <si>
    <t>USD 5 Million</t>
  </si>
  <si>
    <t>USD 1 Million</t>
  </si>
  <si>
    <t>33/67</t>
  </si>
  <si>
    <t>Novastar Ventures, Moxxie Ventures, Trucks.vc, Keiki Capital, My Climate Journey VC, Climate Capital, Third Derivative Accelerator, Nimble Capital</t>
  </si>
  <si>
    <t>BasiGo Ltd. - a limited liability company headquartered in Nairobi Kenya</t>
  </si>
  <si>
    <t>BasiGo Ltd. is the primary party executing the project.</t>
  </si>
  <si>
    <t>The project aims to mitigate over 400,000 mT of COTe through the deployment of 1,000 electric buses in Kenya by 2025. At full scale, bus electrification in Nairobi will impact 2 Million people.  The project will create over 300 new electric vehicle manufacturing, service, and financing jobs in Kenya.</t>
  </si>
  <si>
    <t>BasiGo aims to deploy 1,000 electric buses to Nairobi by 2025. Each bus mitigates 50 tonnes of CO2 per year over an 8 year vehicle life due to the high renewable energy percentage of the Kenyan grid.  40% of all trips in Nairobi are by bus, thus bus electrification impacts approximatley 40% of the total population of Nairobi (~ 2 Million people).  BasiGo's model for bus electrification requires build out of local vehicle assembly, charging services, E-Bus maintenance services, and a financing operation.  Current estimates of what is required to execute this business model at scale in Kenya reach approximatley 300 new jobs in the sector.</t>
  </si>
  <si>
    <t>1 Million diesel buses operate in sub-Saharan Africa consuming 10 Billion liters of diesel fuel each year.  Nairobi alone has 20,000 registered buses in operation consuming over 250 Million liters of diesel fuel each year (valued at over USD 300 Million annually).</t>
  </si>
  <si>
    <t>SDG 11: Make cities and human settlements inclusive, safe, resilient and sustainable</t>
  </si>
  <si>
    <t>Ever electric bus deployed is monitored in real-time with comprehensive data on mileage, efficiency, passenger utilization and other data metrics tracked and collected. Vehicle utilization data is held alongside data regarding performance of each battery asset finance loan.  This data is integrated to create regular reports for investors, grant providers, and our Gold Standard carbon project which is currently under development.</t>
  </si>
  <si>
    <t>Jit Bhattacharya (Co-founder and CEO)</t>
  </si>
  <si>
    <t>jit@basi-go.com</t>
  </si>
  <si>
    <t>Public and philanthropic donors</t>
  </si>
  <si>
    <t>SDG 15</t>
  </si>
  <si>
    <t>cpicfinance.com</t>
  </si>
  <si>
    <t>S.Farrell@southpole.com</t>
  </si>
  <si>
    <t>Switching on the Green Economy (SOGE)</t>
  </si>
  <si>
    <t>The project is currently in its inception phase, with its main activities designed to support agri-food and beverage MSMEs and retailers in adopting circular economy practices. The project's objectives and activities are in alignment with the following national roadmaps: 
1: Mongolia’s national strategy to cut greenhouse gas emissions by 22.7% by 2030; 
2: President of Mongolia's commitment to support the country's food industry through the Food Supply and Security initiative.</t>
  </si>
  <si>
    <t>Mongolia</t>
  </si>
  <si>
    <t>energy, waste reduction, circular economy, sustainable food value chains and water management</t>
  </si>
  <si>
    <t>€1.8 million</t>
  </si>
  <si>
    <t>EU SWITCH-Asia programme</t>
  </si>
  <si>
    <t>Grant</t>
  </si>
  <si>
    <t>US$ 15 million</t>
  </si>
  <si>
    <t>US$ 100,000</t>
  </si>
  <si>
    <t>European Union</t>
  </si>
  <si>
    <t>People in Need Mongolia
Mongolian Sustainable Finance Association
Development Solutions
Caritas Czech Republic</t>
  </si>
  <si>
    <t>People In Need Mongolia
Mongolian Sustainable Finance Association
Development Solutions
Caritas Czech Republic</t>
  </si>
  <si>
    <t xml:space="preserve">20% of CO2 equivalent (in tons) reduction in the Agri-food and beverage sector; 10000 MSMEs, 30 Business associations and 750 retailers supported in adoption of circular economy practices
</t>
  </si>
  <si>
    <t xml:space="preserve">Nationwide scale-up to 10000 MSMEs, 30 Business associations and 750 retailers to be strengthened by practicing the circular economy processes that result in improved sustainable food value chains, thereby contributing to reduction of overall GHG emissions;
The overall objective of accelerating Mongolia's transition to low-carbon, resource efficient economy will be achieved trhough advancing green certification and eco-labelling. MSMEs, business associations and retailers will be supported through a green financing system and access to eco-labelling, with the aim of reducing GHG emissions from agricultural sector and improving the country's food security. Additional benefits will be brought to MSMEs and retailers in other sectors, consumers/communities at large, who will be able to access greater choice of green products. MSMEs/Retailers in other sector will be able to benefit and replicate lessons learnt on eco-labelling and circular economy practices from the food and beverage industry. The project will further contribute to creation of green jobs. This will be achieved by creating enabling environment for sustainable livelihoods through improvments to business opportunities in the circular economy sector. </t>
  </si>
  <si>
    <t>The WHO estimates 1 in 4 Mongolians experience moderate or severe food insecurity, and a large portion of the food available on the market, such as fresh fruits and vegetables, is imported. Additionally, the existing system has not yet been standardized for food inspection and food businesses, and this may increase food safety risks across the production chain. To address the aforementioned the Government of Mongolia plans to sow 552 thousand hectares of crops and ensure stable crop supply with the addition of winter greenhouses.
The project aims to support 10,000 local agri-food and beverage MSMEs to strengthen food security and ensure the sector can sustain the national demand for agri-foods.</t>
  </si>
  <si>
    <t>1. No poverty,  6. Clean water &amp; sanitation,  8. Decent work &amp; economic growth,  12. Responsible consumption &amp; production,  13. Climate action</t>
  </si>
  <si>
    <t xml:space="preserve">Monitoring and Evaluation activities are being carried out since the project's inception phase;
Reduction in GHG emission to be measured by a third party expert;
MSMES' access to green finance and adoption of circular economy practices in their business to be measured by the baseline and end line survey;
</t>
  </si>
  <si>
    <t>Tim Jenkins 
Country Director, People in Need Mongolia
Email: timothy.jenkins@peopleinneed.net 
Lkhagvasuren Galbadrakh
Project Manager, People in Need Mongolia
Email: lkhagvasuren.galbadrakh@peopleinneed.net</t>
  </si>
  <si>
    <t>Arch Holdings Clean Cooking Programme                                           [Replacing Woodfuel Use with LPG (Clean Cooking Option)]</t>
  </si>
  <si>
    <t>Implementation of Phase 2 of our clean cooking programme where we are replacing the use of woodfuels for cooking with LPG which is a more safer and cleaner fuel. Phase 1 involved the investment of over $130m to develop the necessary storage and discharge facilities to facilitate LPG available in Ghana.  Phase 2 involves the following: (i) building 2 LPG Cylinder bottling and refilling facilities,(ii) Acquisition of  over 2 million cylinders, (iii) Establishment of over 5,000 LPG distribution centres and (iv) The construction of a composite cylinder manufacturing plant.  This is expected to cost $135m within the next 2 - 3 years and will enable the distribution of LPG to help push the penetration from current 25% (of a total of 8.4 million) to 50% of households by 2030. The programme will save a significant number of trees from destruction for woodfuel, improve the health (through significantly reduced Household Air Pollution from buing woodfuels)  and lives of women and children, improve the environment through saving the forest and cessation of wood burning for charcoal and cooking, contribute to the attainment of 7 of the SDG goals and many other social and economic benefits.</t>
  </si>
  <si>
    <t>Ghana</t>
  </si>
  <si>
    <t>Clean Energy - Clean Cooking</t>
  </si>
  <si>
    <t>US$ 138 million</t>
  </si>
  <si>
    <t>Debt,                                           Grant</t>
  </si>
  <si>
    <t>Bottling plants             USD 34m
Cylinder stock              USD 55m
Distribution System     USD 10m
Cylinder Plant              USD 25m
each category can be financed separately.</t>
  </si>
  <si>
    <t>80/20</t>
  </si>
  <si>
    <t>Shareholders</t>
  </si>
  <si>
    <t>Arch Holdings Ltd</t>
  </si>
  <si>
    <t>1. Makeen Ltd                    2. Workfields Constructions Ltd              3.  Gorrilla Woods Ltd</t>
  </si>
  <si>
    <t>Construction (asset)/ build (program) (constructing and/ or physically implementing project)</t>
  </si>
  <si>
    <t>2012 – 2012, updated in 2020</t>
  </si>
  <si>
    <t>2012 – 2014, updated in 2020</t>
  </si>
  <si>
    <t>2014 - to date</t>
  </si>
  <si>
    <t>2021 - 2023</t>
  </si>
  <si>
    <t>2022 onwards</t>
  </si>
  <si>
    <t>At full capacity, we will be supplying about 250,000MT/yr of LPG and convert about 3 million households from woodfuels to LPG.  This will save over 72 million trees by 2027, resulting in about 2.5 million MT/yr in carbon savings and improve the health and income of 3 million households.   Increased opportunity of education for the girl child in these households. It will also result in over 7,500 in jobs created</t>
  </si>
  <si>
    <t>Currently, about 67% of the Ghanaian population use woodfuels to cook.  This leads to loss of about 56,000 hectares of trees per annum.  Burning woodfuels for cooking releases high volumes of carbon dioxide into the atmosphere.  We also lose the carbon sink effect that trees also provide.  LPG on the other hand burns with much less carbon emissions.  By avoiding the cutting down of trees, switching to LPG also leaves trees in place to carry out their carbon absorption work.  It has been estimated that even for regenerated forest for energy projects, its takes over 60 years at carbon parity with LPG
Woodfuels are a significant contributor of Households Air Pollution, kills over 4 million premature deaths annually Globally.  It is also the cause of 50% of the pneumonia dealth of children under 5 years.   LPG burns with no residue or black soothe and is the only common household fuel to meet the specific Household Air quality requirements of the WHO.
over 7,500 jobs will be created from the 5000 distribution outlets,  2 bottling plants, logistics chain, security, caterers and other multiplier effects.</t>
  </si>
  <si>
    <t>The total number of households in Ghana is 8.4 million (30.8 million people) which is the total addressable market.  The project will help transition the current 25% users of LPG, amounting to 2.1m households (about 7.75 million people), to the new model.  It will also support the increase to the government target of 50% by 2030 (an incremental 4.65 million households)</t>
  </si>
  <si>
    <t>LPG, a clean burning cooking fuel alternative contribute to 7 of the SDGs, directly or indLPG, a clean burning cooking fuel alternative contribute to 7 of the SDGs, directly or indirectly. They are SDG 3. Good Health &amp; Well Being, SDG 5. Gender Equality, SDG 7. Affordable &amp; Clean Energy, SDG 8. Decent Work &amp; Economic Growth, SDG 9. Industry, Innovation &amp; Infrastructure, SDG 11. Sustainable Cities &amp; Communities, and SDG 13. Climate Action.</t>
  </si>
  <si>
    <t>We have meters at the plants which would record volumes of LPG bottled into the cylinders and sole to the market.  This is done in real time.   Also, we have third party Carbon credit consultants who will carry out periodic verification of the figures.</t>
  </si>
  <si>
    <t>1. Emmnuel Egyei-Mensah (emensah@sagetradinggroup.com);</t>
  </si>
  <si>
    <t>Schonau Solar Energy</t>
  </si>
  <si>
    <t>Schonau Solar Energy is a 125 MWp solar PV plant being developed by Emesco Energy Namibia. near the town of Karasburg in the //Kharas Region of southern Namibia.
The project will generate and export the electricity with the purpose of selling energy into the Southern African Power Pool (SAPP) Competitive Markets.
The plant will support carbon mitigation and reduce cost of energy across the SAPP member countries.</t>
  </si>
  <si>
    <t>Solar PV</t>
  </si>
  <si>
    <t>US$ 25 m commited</t>
  </si>
  <si>
    <t>Development Bank of Namibia</t>
  </si>
  <si>
    <t>US$ 5 m</t>
  </si>
  <si>
    <t>Current shareholders equity</t>
  </si>
  <si>
    <t>Senior debt, Concessional debt, Common equity, guarantee.</t>
  </si>
  <si>
    <t>US$ 107 m</t>
  </si>
  <si>
    <t>US$ 20 m</t>
  </si>
  <si>
    <t>75/25</t>
  </si>
  <si>
    <t>Emesco Energy</t>
  </si>
  <si>
    <t>To appointed through competetive bid process</t>
  </si>
  <si>
    <t>The plant will reduce the annual GHG's emitted in the production of utility supplied power in the region by 331 973 tCO2. This investment in Namibia's energy supply industry will result in the cost of energy reducing across the region, thereby improving access to energy, and opportunities for individuals. The project will increase skill levels in the region, creating 400 temporary job opportunities during construction, 60 seasonal and 15 permanent during operations.</t>
  </si>
  <si>
    <t xml:space="preserve">Mitigation figures based on production &amp; UN Clean Development Mechanism - Standardized baseline grid emission factor for Southern African Power Pool. </t>
  </si>
  <si>
    <t>There are 600 m people in the SDAC region without power. South African Power Pool consists of 12 member countries. South Africa as major contributor to the SAPP has failing infrastructure which increases the addressable for the project.</t>
  </si>
  <si>
    <t>7. Affordable clean energy
8. Decent work &amp; economic growth
9. Industry, innovation &amp; infrastructure
13. Climate action</t>
  </si>
  <si>
    <t>Roger Avice du Buisson</t>
  </si>
  <si>
    <t>roger.avicedubuisson@emesco.co.za</t>
  </si>
  <si>
    <t>Sustainable climate solution and livelihood improvement with a scalable agroforestry system incorporating blended finance (Fairventures Social Forestry)</t>
  </si>
  <si>
    <t xml:space="preserve">Fairventures developed a scalable approach for the reforestation of degraded land in the tropics and the conservation of existing forests. This is implemented in cooperation with the local population to create sustainable and legal sources of income, thus preventing illegal and environmentally harmful activities such as slash-and-burn agriculture or illegal logging. Involving the local population is crucial to the long-term success and longevity of any restoration approach, and is therefore a cornerstone of Fairventures´ system. Fairventures´ system reforests degraded land with agroforestry plantations of fast growing timber species and agricultural crops. 
Our next project area is a 19,000 ha timber plantation concession (`HTI`) located in Central Jambi, Sumatra, Indonesia. The land consists of a northern and southern block (split by a river), with both blocks roughly equal size. We will cooperate with the concession holder and local communities to reforest 3,000 ha degraded land, plant agricultural crops on 450 ha, and protect up to 5,000 ha of existing forests. The project will run for at least 25 years and will start in Q4 2022/Q1 2023. </t>
  </si>
  <si>
    <t>Jambi, South Sumatra, Indonesia</t>
  </si>
  <si>
    <t>Sustainable production of construction timber, agricultural products and carbon certificates/claims</t>
  </si>
  <si>
    <t>Commited (expected to be invested in 2023): Singapore US$ 700k</t>
  </si>
  <si>
    <t>Temasek Foundation (Singapore based)</t>
  </si>
  <si>
    <t>NA - Financing round to start in Q4, 2022 (fundraising proceeds to fund project development activities in 2024 until 2027)</t>
  </si>
  <si>
    <t xml:space="preserve">We follow a Blended Finance Strategy to develop our projects, using a mix of Grants, Impact Equity and Impact Loan(s). 
Years 1 &amp; 2, unlock project development and establish contractual and legal structure, financed by grants
Years 2 &amp; 3, develop track-record of successful field implementation, revenue generation and an overall bankable project, financed by impact equity
Years 4 &amp; 5, finalise the project development phase whilst delivering on the impact metrics, financed by impact loans
</t>
  </si>
  <si>
    <t>US$ 200,000</t>
  </si>
  <si>
    <t>40/60</t>
  </si>
  <si>
    <t>Fairventures Enterprise GmbH (Germany)</t>
  </si>
  <si>
    <t>To be newly incorporated Indonesian SPV as indirect subsidiary of Fairventures Enterprise GmbH</t>
  </si>
  <si>
    <t>2018-2022</t>
  </si>
  <si>
    <t>2022-2022</t>
  </si>
  <si>
    <t>Q4 2022-Q2 2023</t>
  </si>
  <si>
    <t>2027 onwards</t>
  </si>
  <si>
    <t>Approx 2027</t>
  </si>
  <si>
    <t>Environmental impact: the project will reforest 3,000 ha including 450 ha agricultural crops, and up to 5,000 ha forest protection with a sequestration potential of approx 990 kT CO2e. 
Social impact: creation of permanent jobs 50 FTE, seasonal jobs 450 of which at least 50% female, 2,250 improved livelihoods.</t>
  </si>
  <si>
    <t>Long-term impact: protection of valuable ecosystems, biodiversity protection, mitigation of climate change impacts through carbon capture, promoting income-generating opportunities prevents local people from engaging in other, sometimes illegal, income-generating activities (for example gold mining, illegal logging, slash-and-burn agriculture) and provides them a secure long-term perspective</t>
  </si>
  <si>
    <t>1) Timber: 1.5m m3 over project lifetime. 
FSF plants only timber species with existing off-take markets. For our fast-growing lightwood timber we closed off-take LoIs with severall processing companies totalling 600,000 m³/year (sufficient for a total portfolio size of around 100.000 hectares).
2) Agricultural crops: 12m kg over project lifetime. 
Our main potential off takers come from the health/pharmaceutical and food industry. Supply in these sectors is highly fragmented, and this has become even more so in recent years, e.g. with new products. This opens up new opportunities to enter markets with smaller volumes and limited competition (i.e., natural energy drinks, health supplements).
3) Carbon: 990 kT CO2e. 
FSF plans to monetize carbon from its Conservation and Afforestation/Reforestation (AR) activities. The Conservation carbon is planned to be certified by the internationally recognized REDD+ standard/the AR Carbon by VCS standards and sold on the existing markets or direct sale.</t>
  </si>
  <si>
    <t>1. No Povety, 8. Decent Work and Economic Growth, 9. Industry Innovation and Infrastructure, 12. Responsible Consumption and Production, 13 Climate Action, 15. Life on Land</t>
  </si>
  <si>
    <t>Sven König</t>
  </si>
  <si>
    <t>sven.koenig@fairventures.earth</t>
  </si>
  <si>
    <t>Bankable Marine Conservation and blended finance facility - BLUEFINANCE</t>
  </si>
  <si>
    <t>Blue finance is a social enterprise building and managing ‘bankable’ Marine Protected Areas in the Global South, to benefit people &amp; wildlife. As of mid 2022, Blue finance, with local partners, manage 5 Marine Protected Areas - preserving 1,000,000 ha of high-biodiverse coral reefs, protecting &gt;40 endangered species and improving livelihoods of &gt;20,000 coastal community members in the Caribbean, SE Asia and Sub-Saharan Africa. 5 new MPAs are in preparation.
To ensure financial sustainability of the protected areas, Blue finance develops a Blue Economy for local communities in &amp; around the parks and structures blended finance investment facilities for the  projects.</t>
  </si>
  <si>
    <t>Belize, Bahamas, Cabo Verde, Dominican Republic, Fiji, Indonesia, Mozambique, Philippines and Tanzania</t>
  </si>
  <si>
    <t>Blue caerbon, Marine conservation, Aquaculture, Fishery</t>
  </si>
  <si>
    <t xml:space="preserve">US$2m from Philanthropy, ODA and Governments </t>
  </si>
  <si>
    <t>UNITED NATIONS (UNDP, UNCDF) , IUCN, Mava foundations, Rockefeller foundation</t>
  </si>
  <si>
    <t xml:space="preserve">US$1.5m invested / US$5m committed </t>
  </si>
  <si>
    <t>Impact loans, refundable grant</t>
  </si>
  <si>
    <t>US$22m</t>
  </si>
  <si>
    <t>US$150k</t>
  </si>
  <si>
    <t>50% grant / 50% debt</t>
  </si>
  <si>
    <t xml:space="preserve">3 anchor investors - under no disclosure </t>
  </si>
  <si>
    <t>Blue finance</t>
  </si>
  <si>
    <t>Local sister entities formed by local partners and Blue finance</t>
  </si>
  <si>
    <t>2018-2019</t>
  </si>
  <si>
    <t>2020-2021</t>
  </si>
  <si>
    <t>2022-2032</t>
  </si>
  <si>
    <t>july 2022 in some projects</t>
  </si>
  <si>
    <t>100 Mt CO2e avoided emissions, preserving 1,000,000 ha of high-biodiverse coral reefs, protecting &gt;40 endangered species and improving livelihoods of &gt;20,000 coastal community members in the Caribbean, SE Asia and Sub-Saharan Africa</t>
  </si>
  <si>
    <t>Expected positive outcomes of the facility and the MPA projects include (i) increased protection of coral reef ecosystems from local threats, (ii) improving economic opportunities and food security for vulnerable coastal communities through sustainable fisheries (food and income), new income generating activities and nature tourism, (iii) increasing climate change resilience, and contributing to climate mitigation, through shoreline protection for coastal communities and enhancement of carbon sinks, (iv) mobilizing US$50M towards natural resource management</t>
  </si>
  <si>
    <t>Market opportunities exist for our MPAs to generate revenues for their own management . Visitors are increasingly looking for wildlife experiences and divers/snorkelers are ready to pay more to visit MPAs
There is a strong appetite for Blue carbon credits from mangrove restoration and conservation 
MPAs represent great opportunities to develop sustainable community fisheries and responsible aquaculture (in the dedicated zones)</t>
  </si>
  <si>
    <t>targeting SDGs no14 (‘life below water’), no1 (‘end poverty’), no8 (‘decent work’) and no13 (‘climate action’) as a priority.</t>
  </si>
  <si>
    <t>Expected impacts will be monitored and reported through 8 Key Performances Indicators (KPIs) on recovery of coral reef ecosystems, protection of endangered species, livelihood enhancement &amp; Sustainable enterprise, equity improvement and new MPA jobs. Programmes will have direct positive impacts on SDGs no1, 8, 13 and 14 (No poverty, Decent work, Climate action and Life below water).</t>
  </si>
  <si>
    <t>Blue finance team</t>
  </si>
  <si>
    <t>npascal@blue-finance.org</t>
  </si>
  <si>
    <t>Dibwangui hydroelectric power plant (Eranove)</t>
  </si>
  <si>
    <t>Dibwangui is a run-of-river hydroelectric power plant project, with a capacity of 15MW, which will provide 90GWh of renewable energy in southern rural Gabon (interconnected grid of Louetsi). The project is part of the country's commitment to the Paris Climate Agreement to reduce its greenhouse gas emissions by at least 50% by 2025 by initiating an energy transition based primarily on hydropower. The project will reduce CO2 emissions by c.4 million tonnes over 50 years for an output of 90GWh (compared to the average level of emissions of the plants currently supplying the gird). The project also includes a transmission line to the local grid and a rural electrification line.</t>
  </si>
  <si>
    <t>Hydropower</t>
  </si>
  <si>
    <t>Infra asset  greenfield</t>
  </si>
  <si>
    <t>The project is being developped by Eranove and FGIS (Gabonese Strategic Investment Fund - through its subsidiary GPC - Gabon Power Company) as co-sponsors. Part of the public capital will therefore be provided by FGIS. In addition, the sponsors are looking for grants and subsidies to improve affordability.</t>
  </si>
  <si>
    <t>Public capital : FGIS
Philantropic : to be determined</t>
  </si>
  <si>
    <t>The project will attract a maximum of c.125m€ private financing (debt or equity), depending on amount of grants/subsidies raised for the project.</t>
  </si>
  <si>
    <t>Equity and debt</t>
  </si>
  <si>
    <t>Grant for rural electrification or viability gap funding to reduce tariff.</t>
  </si>
  <si>
    <t>Total project cost is c. 140m€</t>
  </si>
  <si>
    <t>No minimum required.</t>
  </si>
  <si>
    <t>Eranove and Gabon Power Company (subsidiary of FGIS - Fonds Gabonais d'Investissements Stratégiques)</t>
  </si>
  <si>
    <t>Eranove and GPC</t>
  </si>
  <si>
    <t>2016-2019</t>
  </si>
  <si>
    <t>2014-2027</t>
  </si>
  <si>
    <t>2027-2057</t>
  </si>
  <si>
    <t>Early 2027</t>
  </si>
  <si>
    <t>Financing phase (post studies which are completed), leading to financial close and start of construction</t>
  </si>
  <si>
    <t>c.4 million tonnes of CO2 emissions avoided over 50 years
Up to 70,000 gabonese provided with renewable energy</t>
  </si>
  <si>
    <t>The project will provide c. 90GWh per year. As per IHA, the project will emit 15geqCO2/kWh. Current energy source on the grid emit c. 980geqCO2/kWh on average.</t>
  </si>
  <si>
    <t>Contribution to overall CO2 emission objectives and reduction of reliance on carbon intensive power production, by substituting with clean hydropower</t>
  </si>
  <si>
    <t>Primary impacts of the project:
13. Climate action, 7. Affordable and clean energy, 11. Sustainable cities and communities, 8. Decent work and economic growth
Secondary impacts of the project: 1. No poverty, 2. 0 hunger, 3. good health, 4. quality education, 6. access to clean water, 12. responsible consumption, 14. preservation of aquatic life, 15. preservation of fauna and flora and 17. stakeholder engagement plan</t>
  </si>
  <si>
    <t>MRV is ensured by Eranove Group's annual sustainable development report, which is audited by Mazars and available online as part of the annual non-financial reporting commitments</t>
  </si>
  <si>
    <t>Eranove</t>
  </si>
  <si>
    <t>Julie Blümmel-Gascoin 
Deputy Director Innovative Finance
j.blummel@eranove.com
Charlotte Rey
Project Finance Manager
c.rey@eranove.com</t>
  </si>
  <si>
    <t>Excel fact sheet</t>
  </si>
  <si>
    <t>Nigeria: Project built, power supplied to Nigeria helping increase availability and reliability, enhance waste recycling, improve waste management by reducing demand for as well as pressure on landfills and decarbonisation.</t>
  </si>
  <si>
    <t>Kenya, Uganda, Tanzania, Rwanda, Nigeria, Ghana, Sierra Leone, India: East &amp; West Africa and Asia</t>
  </si>
  <si>
    <t>Kenya, Uganda, Tanzania, Rwanda, Nigeria, Ghana, Sierra Leone, India, Colombia: East &amp; West Africa, India, Latin America</t>
  </si>
  <si>
    <t>Nigeria: Floodproofing</t>
  </si>
  <si>
    <t>Nigeria: More efficient transportation and mobility</t>
  </si>
  <si>
    <t>Nigeria: More efficient waste management leading to unclogged drainage channels and thus less exposure to flooding risks</t>
  </si>
  <si>
    <t xml:space="preserve">Nigeria: Floodproofing the city by reducing land subsidence </t>
  </si>
  <si>
    <t>Nigeria: Increased water quality</t>
  </si>
  <si>
    <t>Nigeria: Ecosystem benefits and floodproofed city</t>
  </si>
  <si>
    <t>Nigeria: Ensure access to health and education services to the_x000B_most vulnerable</t>
  </si>
  <si>
    <t>Nigeria: Protection of vulnerable people</t>
  </si>
  <si>
    <t>Nigeria: Risk anticipation</t>
  </si>
  <si>
    <t xml:space="preserve">The instruments the Lab helps accelerate are focused in developing nations. Of the current portfolio of previously endorsed instruments 17% are focused in Latin America, 8% in Africa, 2% in Asia and the remaining 73% have a global focus. There are instruments specifically targetting the following countries/regions: Bangladesh, Brazil, Colombia, DRC, Europe, Ghana, Mexico, Nicaragua, Nigeria, Kenya, India,  Philippines, Rwanda,  Singapore, Senegal,  South Africa, South Sudan, US, Uganda, Vietnam,  west Africa,  Zambia,    : There are several impacts to the countries where the lab's instruments are implemented. The 55 instruments that have been launched by the lab collectively have helped mobilize capital towards sectors such as Energy, LandUse/AOLU, Sustainable Cities and Climate Risk Adaptation. An example of impact from one of the instruments launched would be:                                                                  • Climate Investor One:  has mobilized close to 1 billion to be directed at early stage development, construction financing, and refinancing of renewable energy projects in developing countries                  </t>
  </si>
  <si>
    <t>Cambodia: NA</t>
  </si>
  <si>
    <t xml:space="preserve">Nigera: Improve air quality.  Reduce illnesses and premature deaths.  A World Bank study estimates that exposure to PM2.5 pollution in Lagos is responsible for up to 350,000 lower acute respiratory diseases as well as 30,000 premature deaths, half of them children under the age of one. In the industrialized LGA of Ikorodu (one of the routes in PoC), the high concentration of lead-based aerosols has been linked to a drop of 6.2 intelligence quotient (IQ) points in children. All of this translates to estimated economic costs of US$0.5–2.6 billion annually or as much as US$2.6–5.2 billion (3.6 to 7.2% of Lagos’ GDP) using the value of a statistical life approach. The GHG emissions (from transportation, waste, etc) amount to the equivalent of 24 million tons of CO2 per year (Source: *https://blogs.worldbank.org/nasikiliza/supporting-breath-fresh-air-lagos).  
Today, and specifically mass transit buses on Lagos roads are fueled by diesel and contribute 44,000kg of carbon daily – when the rollout has been fully implemented, we expect to significantly reduce these emissions (Source: *https://www.worldbank.org/en/topic/environment/publication/the-cost-of-air-pollution-in-lagos#:~:text=The%20study%20estimates%20that%20illness,the%20highest%20in%20West%20Africa).                                                                            
The use of solar and gas generators as secondary sources for powering the E-buses, EV infrastructure, E-bus terminals and depots will reduce the carbon footprint left via the use of diesel / fuel generators.
Reduce noise pollution. 
</t>
  </si>
  <si>
    <t>Kenya, East Africa: Urban public transport will transition to safe, modern electric buses.  Air pollution from diesle buses will be eliminated. CO2 emission mitigation of 50 tonnes per year per electric bus replacing a diesel bus. Energy for public transport will transition from imported diesel to domestically produced renewable electricity. Excess off-peak electricity from the grid will be consumed for charging, improving business viability of the national utility.</t>
  </si>
  <si>
    <t>Worldwide: Terrestrial and forest landscapes are protected/ restored/ sustainably managed.</t>
  </si>
  <si>
    <t>Mongolia: - The project contributes to progressive transition to low-carbon, resource-efficient circular economy and accelerated poverty reduction in Mongolia;
-As a result, agri-food and beverage MSMEs and retailers  increasingly  adopt circular economy practices through a market-based eco labelling system, capacity building, behavior change and access to green finance;
- Overall, the action will contribute to 20% of CO2 equivalent (in tons) reduction in the Agri-food and beverage sector as a result of introducing eco-labels during project implementation</t>
  </si>
  <si>
    <t>Ghana: Phase 1 led to the building of the required LPG storage in strategic locations within Ghana and associated pipelines, plus the expansion of the Tema port discharge infrastructure and pipeline from 6 inch to 12 inches.
Phase 2 will result in LPG being used in cylinders to over 3 million  households by 2030 and save over 72 million trees by 2027</t>
  </si>
  <si>
    <t>Namibia, South Africa, Lesotho, Eswatini, Zimbabwe, Botswana, Zimbabwe, Mozambique, Zambia, Malawi &amp; DRC : Increase in infrastructure in Namibia, Decarbonaization of Southern African Utilites, Foreign direct investment in SADC, improved access to energy, reduced cost of energy, increase economic opportunities for individuals, insrease in skills levels, stimilation of economic growth in rural Namibia.</t>
  </si>
  <si>
    <t>Indonesia, and all premium off-taking countries for fast-growing timber, cash crops and carbon certificates e.g. Singapore, EU, North America. Our underlying business model has the potential to be scaled in other tropical countries around the world.: Project created steady supply of sustainably grown agricultural crops and timber sold to the national/international construction industry and thus carbon stored on a long-term basis. Carbon certificates supplied to reliable long-term partners to reach their net-zero goals.</t>
  </si>
  <si>
    <t>Belize, Bahamas, Cabo Verde, Dominican Republic, Fiji, Indonesia, Mozambique, Philippines and Tanzania: preserving 1,000,000 ha of high-biodiverse coral reefs, protecting &gt;40 endangered species and improving livelihoods of &gt;20,000 coastal community members in the Caribbean, SE Asia and Sub-Saharan Africa.</t>
  </si>
  <si>
    <t>Gabon: The power plant will supply energy to the interconnected grid of Louetsi in South Gabon. The project will contribute to :
- The local development of south Gabon which was hampered by an insufficient and expensive access to energy
- The national transition towards renewable energy
In its second Nationally Determined Contribution (NDC), Gabon has commited to remain carbon neutral up to and beyond 2050.</t>
  </si>
  <si>
    <t>AMOUNT RAISED/COMMITTED TO DATE (Private)</t>
  </si>
  <si>
    <t>Comments</t>
  </si>
  <si>
    <t>Agriculture - high impact, low investibillity</t>
  </si>
  <si>
    <t>Mobillity, high impact &amp; investibillity</t>
  </si>
  <si>
    <t>Already got a lot of attention</t>
  </si>
  <si>
    <t>Not investible, nigeria as well</t>
  </si>
  <si>
    <t>high profile but not easily investible?</t>
  </si>
  <si>
    <t>Non climate</t>
  </si>
  <si>
    <t>Missing data</t>
  </si>
  <si>
    <t>Scale-up, highly investible</t>
  </si>
  <si>
    <t xml:space="preserve">Blended finance fund </t>
  </si>
  <si>
    <t>Scale-up, highly investible but already high visibillity (also western commercial part)</t>
  </si>
  <si>
    <t xml:space="preserve">Blended finance </t>
  </si>
  <si>
    <t>Low energy impact</t>
  </si>
  <si>
    <t>Not specific in scope</t>
  </si>
  <si>
    <t>Non-investible</t>
  </si>
  <si>
    <t>​Hyphen successfully bid on and has been awarded preferred bidder status on ~4,000km2 of land within the Tsau //Khaeb National Park for the development of Namibia’s first fully vertically integrated GW scale green hydrogen project.
The project is being developed as the first step in the implementation of Government’s strategy for the development of a large-scale green hydrogen industry in various regions in Namibia to support both economic growth in Namibia and assist the world in achieving its decarbonisation goals.
This US$10 billion project is planned to be developed in phases, at full development targeting 350,000 metric tons of green hydrogen production a year from 5GW of renewable generation capacity and 3GW electrolyser.
The project once fully developed will employ an estimate 3,000 people, with 15,000 construction jobs supported over the four-year construction period. Over 90% of these jobs are expected to be filled by local Namibians.
At full production scale and with additional projects coming online, the excess electricity produced by the hydrogen industry can be used to decarbonise the entire Namibian electrical grid, act as a catalyst for Namibia’s own energy independence; and make the country a net-exporter of low-carbon energy, assisting in the decarbonising of the southern African region.</t>
  </si>
  <si>
    <t>Forest conservation program in the forests in the COMIFAC area (Commission des Forêts d'Afrique Centrale) in Central Africa, through governance and local management, land rights, and sustainability policies. Potential scope for implementation of a carbon credits scheme</t>
  </si>
  <si>
    <t>Support for indigenous peoples and local communities for the protection and conservation of forests and
biodiversity in the COMIFAC area in Central Africa.
Overall objectives are the following. 1) Contribute to the protection and conservation of forests, forests, and biodiver-sity in the COMIFAC space in Central Africa by improving governance and local management of indigenous peoples and local communities. 2) Ensure the recognition of the land rights of IPLCs in the countries of the space COMIFAC in Cen-tral Africa. 4) Delineate the lands and territories of IPLCs recognized and managed under custom, 3) participate in the definition and implementation of forest policies and sustain-able forest and natural resource management programs. 4) Participate in the design, implementation, and validation of policies and Climate/REDD+ programs. 5) Develop and diversify the sustainable economic activities of IPLCs from their lands, territories, natural resources, and know-how. 6) Strengthen the institutional and management capacities of REPALEAC and its networks.</t>
  </si>
  <si>
    <t>Non-investible, controversial?</t>
  </si>
  <si>
    <t>InspiraFarms is a leading provider of advanced and sustainable cooling solutions, serving agribusinesses, 3rd party logistics service providers and food supply chains in emerging markets, with a focus on Africa. Founded in 2012, with the goal of providing agribusiness in the developing world with tools, technology, and expertise to significantly reduce food losses and energy costs, and access higher-value markets.  
InspiraFarms has designed its cooling solutions to minimise food loss, maximise shelf life, reduce OPEX and give access to data; all to maximise ROI at one of the earliest points post-harvest. With a range of solutions for the fruit and vegetable, flower, animal protein and temperature-controlled logistics industries, InspiraFarms serves customers with a broad range of needs, from just 10 to 7,000+pallets of capacity. Our products include cold rooms, precoolers, freezers, packhouses, slaughterhouses and long-term storage. All products are designed by firstly considering the products specific requirements on size, temperature, pressure, relative humidity, and airflow, to maintain freshness as quickly as possible. Each structural cooling system is designed to integrate energy efficient valves that help reduce energy consumption by up to 23% per year.  
InspiraFarms works with B2B customers and partners, currently in 13 countries, and is positioned as the best at precooling fresh fruit and vegetables for high value export markets, later expanding into animal proteins and logistics terminals. Our range of product and services solutions are based on over a decade of experience of understanding the challenges and opportunities of our customers, from grid instability to retailers’ certifications, from customs clearance to maximizing uptime. InspiraFarms serves early stage and first-mile customers (such as small farmers and agribusinesses) with consolidated and easy to deploy products, SMEs with solutions based on thoroughly tested designs and has a dedicated team for large and strategic assets such as large packhouses and slaughterhouses, port and airport terminals.</t>
  </si>
  <si>
    <t>Safi Organics uses a combination of hardware technology and an internet-of-things real-time control and sensing system to decentralize and downsize the fertilizer production process, making it feasible to implement localized fertilizer production in rural villages using only locally available resources, labor, and waste. Because we eliminate long-distance fertilizer transportation, we also drastically reduce the fertilizer cost while offering farmers a much higher-quality product. Our product, Safi Sarvi, is a locally produced carbon-negative fertilizer that helps farmers improve yields by 30%. Furthermore, because our fertilizer production process can be implemented locally at the village level, we are able to alter our reaction condition and custom-tailor the fertilizer characteristics (e.g. pH, N, P, K) to the local soil type and crop growth requirements, almost at a single-farm granularity, in a way that traditional one-size-fits-all fertilizer production cannot achieve.
In terms of energy-food nexus, our solution eliminates most of the enormous energy and fuel costs otherwise required to produce synthetic, chemical fertilizers in large-scale, centralized plants and import these fertilizers to rural areas. Therefore, we incur dramatic energy savings for farm inputs. 
In terms of water-food nexus, our solution helps the local soil retain moisture and nutrients more effectively, such that farmers can reduce the amount of both chemical inputs and irrigation needed for their crops to succeed by more than 15%. 
Our patent-pending technology, validated and tested at the Massachusetts Institute of Technology (MIT), utilizes a novel chemical process called oxygen-lean torrefaction to rapidly break down the long hard-to-digest cellulosic chains thermochemically. The resultant substrate is sufficiently organically rich to support microbial growth, and also retains nutrients/moisture in the soil more effectively. This substrate is then mixed with a special nutrient recipe (dependent on the soil and crop requirements) into a standalone fertilizer, Safi Sarvi. Our process takes only 30 minutes to complete without requiring any external energy or fuel inputs.</t>
  </si>
  <si>
    <t>Farm to Feed (FTF) is a tech-enabled solution that helps resource-poor smallholder farmers earn more by creating a market for their surplus and imperfect produce. We've successfully developed a home-grown solution to food loss where the need is immense: 2 – 3 million tons of food is lost annually whilst 32% of Kenyans face food insecurity.  
FTF facilitates necessary market linkages to a) help farmers access markets for their imperfect/surplus produce b) assist customers/consumers access more affordable good nutrition and c) reduce GHG emissions. In just two years, FTF successfully reached up to 800 under-served smallholder farmers (most of whom are women) and have provided up to ~ $110,000 USD additional income to farmers for produce that would have been written off as a loss. We have rescued &gt;520,000 kgs of produce; reducing emissions 687 tons CO2-e. We have increased access to good nutrition by providing up to 6 million WHO servings of fruits/vegetables at below market price, targeting mass markets including low-income communities. And we hit our revenue target of $10,000 USD within five months of commercialisation and have demonstrated strong growth since; our current customer base includes some of the most influential food businesses in Kenya.</t>
  </si>
  <si>
    <t>We have so far raised €6.9m in equity</t>
  </si>
  <si>
    <t>$2,000,000</t>
  </si>
  <si>
    <t>We are fundraising for $1 million USD to help us scale our operations and increase our positive social and environmental impact.</t>
  </si>
  <si>
    <t>InspiraFarms (enterprise)</t>
  </si>
  <si>
    <t>Safi Organics Ltd (enterprise)</t>
  </si>
  <si>
    <t>Farm to Feed Kenya (enterprise)</t>
  </si>
  <si>
    <t>https://www.113.vovici.net/se/13B2588B6564C04D08DAA5CB3C2E418D01</t>
  </si>
  <si>
    <t>Australia</t>
  </si>
  <si>
    <t>3000</t>
  </si>
  <si>
    <t>Victoria</t>
  </si>
  <si>
    <t>Melbourne</t>
  </si>
  <si>
    <t>Desktop</t>
  </si>
  <si>
    <t>149.167.150.69</t>
  </si>
  <si>
    <t>Mozilla/5.0 (Windows NT 10.0; Win64; x64) AppleWebKit/537.36 (KHTML, like Gecko) Chrome/105.0.0.0 Safari/537.36</t>
  </si>
  <si>
    <t>Survey</t>
  </si>
  <si>
    <t>Desktop Browser</t>
  </si>
  <si>
    <t>Page 6</t>
  </si>
  <si>
    <t>enUS</t>
  </si>
  <si>
    <t>Started</t>
  </si>
  <si>
    <t>Generate Link</t>
  </si>
  <si>
    <t>Survey Link</t>
  </si>
  <si>
    <t>xyz</t>
  </si>
  <si>
    <t>Contractors for the AustraliaAsia PowerLink are determined through a competitive tender as part of the project procurement process.</t>
  </si>
  <si>
    <t>Sun Cable</t>
  </si>
  <si>
    <t>More than AUD 210 million in Series A, Series B and Government Grants since establishment in 2018.</t>
  </si>
  <si>
    <t>Not to be disclosed</t>
  </si>
  <si>
    <t>AUD 35+ billion</t>
  </si>
  <si>
    <t>Project Financing commenced</t>
  </si>
  <si>
    <t>Infrastructure asset  greenfield (building brand new facilities from the ground up)</t>
  </si>
  <si>
    <t>Energy, Other: Please specify, Renewable electricity infrastructure (solar PV, energy storage, HVDC transmission)</t>
  </si>
  <si>
    <t>Renewable electricity infrastructure (solar PV, energy storage, HVDC transmission)</t>
  </si>
  <si>
    <t>Australia, Indonesia, Singapore</t>
  </si>
  <si>
    <t>Australia, Indonesia, Singapore, Australia, Indonesia, Singapore</t>
  </si>
  <si>
    <t>Pacific</t>
  </si>
  <si>
    <t>Sun Cable’s mission is to supply renewable electricity from resource abundant regions to growing load centres, at scale.
This starts with the AustraliaAsia PowerLink (AAPowerLink), which will use Australia’s abundant solar resource to power Darwin and Singapore with large volumes of competitively priced and dispatchable renewable electricity.
The AAPowerLink will be the world’s largest solar generation site at between 17 and 20 gigawatts, the largest battery energy storage system at between 36 to 42 gigawatt hours and the longest subsea cable transmission system at 4,200 kilometres.
In June 2022, The Australian Government’s Infrastructure Australia awarded the AAPowerLink Stage 3 Investment Ready status on the 2022 Infrastructure Priority List</t>
  </si>
  <si>
    <t>638004589532955021</t>
  </si>
  <si>
    <t>https://www.113.vovici.net/se/13B2588B6564C04D08DAA4E3BC74CC500E</t>
  </si>
  <si>
    <t>103.224.28.70</t>
  </si>
  <si>
    <t>Mozilla/5.0 (Macintosh; Intel Mac OS X 10_15_6) AppleWebKit/605.1.15 (KHTML, like Gecko) Version/14.0.2 Safari/605.1.15</t>
  </si>
  <si>
    <t>Page 7</t>
  </si>
  <si>
    <t>paolo.d.stella@undp.org</t>
  </si>
  <si>
    <t>Paolo Dalla Stella, UNDP</t>
  </si>
  <si>
    <t>Project based MRV to linked to the national MRV</t>
  </si>
  <si>
    <t>1. No poverty: 2. No hunger: 10. Reduced inequalities: 11. Sustainable cities &amp; communities: 15. Life on land</t>
  </si>
  <si>
    <t>The project contributes to Cambodia’s commitment to achieving emissions reduction by enhancing Soil Organic Carbon sequestration over approximately 80,000ha in Cambodia’s Battambang Province.</t>
  </si>
  <si>
    <t>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 The project contributes to Cambodia’s commitment to achieving emissions reduction by enhancing Soil Organic Carbon sequestration over approximately 80,000ha in Cambodia’s Battambang Province.</t>
  </si>
  <si>
    <t>Mitigation  natured based sequestration (e.g., regenerative agriculture): Adaptation &amp; resilience (e.g., flood defences, climate resilient crops)</t>
  </si>
  <si>
    <t>To implement the project components to ensure the resilient livelihoods and a greater ability for farmers and communities to adapt to climate change impacts in Cambodia.</t>
  </si>
  <si>
    <t>To get the financial institutes on board</t>
  </si>
  <si>
    <t>50000</t>
  </si>
  <si>
    <t>Finalize the design</t>
  </si>
  <si>
    <t>To finalize the design</t>
  </si>
  <si>
    <t>To finalize the design.</t>
  </si>
  <si>
    <t>75%</t>
  </si>
  <si>
    <t>2024</t>
  </si>
  <si>
    <t>UNDP with the National Committee of SubNational Democratic Development</t>
  </si>
  <si>
    <t>Operational risk</t>
  </si>
  <si>
    <t>No amount available</t>
  </si>
  <si>
    <t>The National Committee of SubNational Democratic Development</t>
  </si>
  <si>
    <t>No identified yet</t>
  </si>
  <si>
    <t>4 years</t>
  </si>
  <si>
    <t>13.5 million USD</t>
  </si>
  <si>
    <t>Other: Please specify, Soil Organic Carbon sequestration</t>
  </si>
  <si>
    <t>SouthEast Asia</t>
  </si>
  <si>
    <t>​The project is expected to lead to resilient livelihoods and a greater ability for farmers and communities to adapt to climate change impacts Currently, several barriers are present for Battambang to achieve a sustainable agricultural landscape: a) a lack of incentivization and support for smallholder farmers to make the transition and invest in longterm sustainable climateresilient land restoration; b) the limited market and private sector development for supporting agroecology; c) limited knowledge and education support for long term sustainability and regeneration of knowledge and innovation in agroecology, and; d) limited institutional coordination across landuse sectors and integration into landuse planning. This project contributes to climate change adaptation by enhancing the climate resilience of agricultural systems. 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t>
  </si>
  <si>
    <t>638003595252649040</t>
  </si>
  <si>
    <t>https://www.113.vovici.net/se/13B2588B6564C04D08DAA4E034A1662B0D</t>
  </si>
  <si>
    <t>butchaiah.gadde@undp.org</t>
  </si>
  <si>
    <t>UNDP: Butchaiah Gadde</t>
  </si>
  <si>
    <t>Project related MRV and the MRV transparency mechanisms for the NDC/LTS4CN target monitoring</t>
  </si>
  <si>
    <t>7. Affordable &amp; clean energy: 9. Industry, innovation &amp; infrastructure: 11. Sustainable cities &amp; communities: 13. Climate action</t>
  </si>
  <si>
    <t>By 2050 following the LTS4CN of Cambodia from switching to e vehicles.</t>
  </si>
  <si>
    <t>9.38 MtCO2e 2050 following the LTS4CN of Cambodia from switching to e vehicles</t>
  </si>
  <si>
    <t>500000</t>
  </si>
  <si>
    <t>Project design and then the project activities: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t>
  </si>
  <si>
    <t>After the design phase(50000 USD) the project would cost about 3 million USD</t>
  </si>
  <si>
    <t>The sector is very small currently in the country.</t>
  </si>
  <si>
    <t>50 000</t>
  </si>
  <si>
    <t>Get the design and finance side ready.</t>
  </si>
  <si>
    <t>50000 for the project design</t>
  </si>
  <si>
    <t>Technical and financial activities.</t>
  </si>
  <si>
    <t>Finalize the concept and get finance.</t>
  </si>
  <si>
    <t>36 months 2023 onwards</t>
  </si>
  <si>
    <t>UNDP with MPWT</t>
  </si>
  <si>
    <t>just small amounts allocated so far.</t>
  </si>
  <si>
    <t>MPWT</t>
  </si>
  <si>
    <t>36 months</t>
  </si>
  <si>
    <t>3 million USD</t>
  </si>
  <si>
    <t>Electrification</t>
  </si>
  <si>
    <t>Some, small scale.</t>
  </si>
  <si>
    <t>​Climate extreme emissions are accelerating with increasing GHG emissions. Cambodia is the most vulnerable to the adverse impacts of climate change although it is a low GHG emissions country. However, it is projected GHG emissions is expected to increase significantly, esp. from the transport sector, representing 53.1% (5,094 GgCO2e) of the total energyrelated emissions in 2016 and reach 10,816 GgCO2e by 2050. Cambodia’s NDC (2020) aims to reduce 21.3% (  13.7 MtCO2e)  of total GHG emissions from the energy sector including trasport by 2030. Additionally, the LongTerm Strategy for Carbon Neutrality (LTS4CN) also indicates the electrification of car and urban buses by 40% and motorcycles by 70% by 2050.  However, the promotion of lowemission vehicles or electric mobility has experienced many challenges, including limited charging infrastructure; lack of supporting regulatory framework; limited understanding of the public on Emobility; lack of incentives, etc. This project is expected to  address some of these concerns and contribute to achieving the Updated NDC/LTS4CN. The project aims to promote the use of lowemission vehicles or emobility via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t>
  </si>
  <si>
    <t>638003580088968747</t>
  </si>
  <si>
    <t>Page 2</t>
  </si>
  <si>
    <t>https://www.113.vovici.net/se/13B2588B6564C04D08DAA2CC66B72F4579</t>
  </si>
  <si>
    <t>11110</t>
  </si>
  <si>
    <t>Changwat Nonthaburi</t>
  </si>
  <si>
    <t>Nonthaburi</t>
  </si>
  <si>
    <t>58.8.0.242</t>
  </si>
  <si>
    <t>janekrishna@nstda.or.th</t>
  </si>
  <si>
    <t>Dr. Janekrishna Kanatharana, National Science and Technology Development Agency (NSTDA)</t>
  </si>
  <si>
    <t>The project would be measured and monitored from income of the management company and impact to the customers receiving services from the pilot plant.  
In addition, the milestone of the project will be evaluated by the third party, i.e. the Board of Investment of Thailand and/or the National Economic and Social Development Council of Thailand.</t>
  </si>
  <si>
    <t>9. Industry, innovation &amp; infrastructure: 12. Responsible consumption &amp; production: 13. Climate action: 17. Partnerships for the goals</t>
  </si>
  <si>
    <t>Biorefinery Research project/product prototypes worth 500 million Baht/year with potentials to be further developed into products or industrial process worth 2,500 million Thai Bahts in 5year period.</t>
  </si>
  <si>
    <t>Explanation for 5b: the calculation in 5c is based on the utilization of 100,000ton/year biomass whereas there are more than 40,000,000 ton/year left abundantly in Thailand. 
In addition, the project should induce the investment in production of commercial highvalue biobased products worth of 24,280 million Baht in the 5year period. Moreover, the value of agricultural produce would be uplifted not less than 35 times. In terms of human resource development, the project would contribute to the development of at least 500 experts in biorefinery and related field.</t>
  </si>
  <si>
    <t>Reduced carbon emission through the use of biomass in substitution of petroleumbased resources not less than 178,000 CO2 ton/year.</t>
  </si>
  <si>
    <t>Consortium of investors – 100 million Baht/consortium</t>
  </si>
  <si>
    <t>Research grant, capability building grant</t>
  </si>
  <si>
    <t>Training personnel and preparation for the operation in 2025</t>
  </si>
  <si>
    <t>100 million baht/year</t>
  </si>
  <si>
    <t xml:space="preserve"> Financial support
 Derisking mechanism for biorefinery project owners and investors.</t>
  </si>
  <si>
    <t>Biorefinery is a novel and emerging industry; hence, investors may not be familiar or have the needed experiences with the investment assessment of the market potentials of biorefinery projects to be carried out using the biorefinery pilot facility.</t>
  </si>
  <si>
    <t>Consortium of investors – 100 million baht/consortium</t>
  </si>
  <si>
    <t>100 million Baht/year for training personnel and preparation for the operation in 2025</t>
  </si>
  <si>
    <t>Operational activities – Training operational personnel
Technical activities   Preparing pipeline of seed public and private projects to be scaled at the facility
Financial activities – Collaborating with funding agencies to setup funding mechanism to support and derisk high potential projects.</t>
  </si>
  <si>
    <t>Training operational personnel to be ready for operation in 2025</t>
  </si>
  <si>
    <t>60%. It is now in Detailed engineering design of the EPC phase.</t>
  </si>
  <si>
    <t>January 2025</t>
  </si>
  <si>
    <t>Detailed engineering design and construction (EPC): 20222024</t>
  </si>
  <si>
    <t>Conceptual design of the biorefinery pilot plant: 20192020, Basic Engineering design of the pilot plant: 20202021</t>
  </si>
  <si>
    <t>Built by government, operated and maintained by private entity</t>
  </si>
  <si>
    <t>GC Maintenance and Engineering Company Limited</t>
  </si>
  <si>
    <t>National Science and Technology Development Agency</t>
  </si>
  <si>
    <t>The expense for operation (chemicals, consumables, etc.) and the salary for foreign expert personnel may be affected by the increase of inflation rate.</t>
  </si>
  <si>
    <t>Currency risk</t>
  </si>
  <si>
    <t>Thailand Bureau of the Budget in the larger part.</t>
  </si>
  <si>
    <t>Thai government through National Science and Technology Development Agency (Thailand) and Bio Base Europe Pilot Plant (Belgium)</t>
  </si>
  <si>
    <t>Approximately 3,200 million Baht</t>
  </si>
  <si>
    <t>100% government investment into the facility; government 50%, private 50% in the set up of the management company (registered capital).</t>
  </si>
  <si>
    <t>Approximately 3,200 million Baht (biorefinery facility). 30 million Baht in the set up of the management company (registered capital)</t>
  </si>
  <si>
    <t>The registered capital of 30 million Baht will be the funding source for the operating cost over the operating period of the company.</t>
  </si>
  <si>
    <t>Biorefinery pilot plant (infrastructure) = 3,200 million Baht (USD 84.8 million equivalent), totally funded by Thai government. After the construction is completed, the operation cost will depend on the registered capital of 30 million Baht.</t>
  </si>
  <si>
    <t>Biobased industry  upstream and downstream processes</t>
  </si>
  <si>
    <t>Other: Please specify</t>
  </si>
  <si>
    <t>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has been currently built with the Thai government budget at “EECi BIOPOLIS”, a translational research hub for biobased industry, situated at the Eastern Economic Corridor of Innovation (EECi), Thailand and will be completed in 2025.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t>
  </si>
  <si>
    <t>638001296006655813</t>
  </si>
  <si>
    <t>https://www.113.vovici.net/se/13B2588B6564C04D08DAA215D613A6CB7B</t>
  </si>
  <si>
    <t>54000</t>
  </si>
  <si>
    <t>Punjab</t>
  </si>
  <si>
    <t>Lahore</t>
  </si>
  <si>
    <t>39.37.136.104</t>
  </si>
  <si>
    <t>Mozilla/5.0 (Macintosh; Intel Mac OS X 10_15_7) AppleWebKit/537.36 (KHTML, like Gecko) Chrome/104.0.0.0 Safari/537.36</t>
  </si>
  <si>
    <t>saimashafique76@hotmail.com</t>
  </si>
  <si>
    <t>1)DG Env. &amp; Climate Change MoCC;  2)Mr. Asher Abbas, Deputy Secretary MoCC; 3)Dr. Saima Shafique, Director MoCC</t>
  </si>
  <si>
    <t>N/A  To be determined after feasibility studies are completed</t>
  </si>
  <si>
    <t>1. No poverty: 2. No hunger: 3. Good health &amp; well being: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17. Partnerships for the goals</t>
  </si>
  <si>
    <t>The interventions under Living indus are targeted to reduce between 50 Mt to 100 Mt of CO2 by 2030. The menu o 25 Interventions will work towards the building Climate Resilience for  approximately 90% of Pakistan’s population.</t>
  </si>
  <si>
    <t>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t>
  </si>
  <si>
    <t>Mitigation  emissions avoidance (e.g., renewable energy, clean cookstoves): Mitigation  emissions removal (e.g., direct air capture, enhanced weathering): Mitigation  natured based sequestration (e.g., regenerative agriculture): Adaptation &amp; resilience (e.g., flood defences, climate resilient crops)</t>
  </si>
  <si>
    <t>As per prefeasibility stage, investments vary across 25 interventions (ranging from USD 5 million to USD 4 billion). The exact size of investment will be determined once feasibility is prepared.</t>
  </si>
  <si>
    <t>Blended Finance</t>
  </si>
  <si>
    <t>Technical support to conduct detailed feasibility studies, project structuring and identifying implementing partners</t>
  </si>
  <si>
    <t>Detailed Estimates will be based on feasibility studies.</t>
  </si>
  <si>
    <t>Technical support to conduct detailed feasibility studies, identify partners and pitch projects to investors and agencies</t>
  </si>
  <si>
    <t>Operational and technical capacity constraints, coupled with political uncertainty</t>
  </si>
  <si>
    <t>N/A  Cannot determine as investments vary across 25 intervention and size of investment will be determined once feasibility is prepared.</t>
  </si>
  <si>
    <t>To be determined  LII needs between USD 11 to 17 billion over the next 5 to 15 years. Hence, safe to assume, LII will need more than USD 100 million to kickoff projects across all 25 interventions</t>
  </si>
  <si>
    <t>Operational readiness (including governance structure), prepare feasibilities, secure financing and kickoff projects across 25 interventions</t>
  </si>
  <si>
    <t>USD 1 million required for technical assistance and operational readiness</t>
  </si>
  <si>
    <t>Technical and financial readiness for LII, specifically to develop detailed proposals for upscaling ongoing initiatives and piloting new initiatives for the ecological restoration of the Indus Basin.</t>
  </si>
  <si>
    <t>Secure financing is required to undertake feasibility studies.</t>
  </si>
  <si>
    <t>100% (Post approval of Federal Cabinet)</t>
  </si>
  <si>
    <t>N/A  To be finalised post feasibility preparation</t>
  </si>
  <si>
    <t>1) Ministry of Climate Change , Director General Environment and Climate Change; 2) Dr. Adil Najam (Senior Advisor, Living Indus); 3) Aban Marker (Senior Advisor, Living Indus); 4) Mark Halle (Senior Advisor, Living Indus)</t>
  </si>
  <si>
    <t>Ministry of Climate Change, United Nations, provincial and local governments as well as private sector partners based on the intervention</t>
  </si>
  <si>
    <t>Currency risk, Political risk, Climate risk, Inflation risk, Operational risk</t>
  </si>
  <si>
    <t>Annual Development Plans of the Federal and Provincial Governments</t>
  </si>
  <si>
    <t>5 15 years</t>
  </si>
  <si>
    <t>USD 11 to 17 billion</t>
  </si>
  <si>
    <t>Government of Pakistan and the United Nations in Pakistan for technical assistance</t>
  </si>
  <si>
    <t>Energy, Food Security &amp; Agriculture, Land Restoration &amp; Building Resilience, Ecosystems Based Approach, Blue Economy, Water &amp; Cities, Other: Please specify, nature based solutions for ecological restoration</t>
  </si>
  <si>
    <t>South and SouthWest Asia</t>
  </si>
  <si>
    <t>LII is an umbrella initiative, which aims to incubate and mainstream the ecological restoration of Indus. The 25 proposed interventions cutacross multiple sectors and endorse a range of ongoing and piloted initiatives to support and / or scale up for example Recharge Pakistan, CGPI, CGPM, 10 Billion Tree programme, GLOF II etc. The 25 proposed interventions are listed as follows:
1.  A Living Indus Knowledge Platform: Crowd sourcing knowledge 
2.  Indus Trust Fund 
3.  Climate and Nature Performance Bonds for a Living Indus 
4.  Social Entrepreneurship for a Climate Resilient Indus
5.  Community Access to Clean Energy 
6.  Zero Plastic Waste Cities Along the Indus
7.  Urban Forests along the Indus
8.  100,000 Community Ponds
9.  Green Infrastructure for Flood Control and Groundwater Recharge
10.  Sustainable Groundwater Governance through Provincial Water Acts
11.  Indus Protection Act
12.  Indus Protected Areas
13.  Build Back Biodiversity in the Indus Basin
14.  Community Based Ecotourism
15.  Indus Heritage Sites
16.  NatureBased Watershed Management
17.  Expanded GLOF II
18.  NatureBased Resilient Agriculture
19.  Promoting Permaculture
20.  Managing Agricultural Waste Water
21.  Indus Cleanup: Industrial and Urban Effluent Treatment
22.  Salinity Control in the Lower Indus
23.  Climate Resilience on the Indus Delta
24.  Sustainable Aquaculture and Fisheries Management
25.  Telling the Living Indus Story</t>
  </si>
  <si>
    <t>The Indus is Pakistan’s most important carbon sink and one of the world’s most vulnerable natural systems to the effects of climate change. The Living Indus Initiative (LII) is a distinct umbrella initiative from the Government of Pakistan to address the triple planetary crisis of climate change, pollution and biodiversity loss. LII aims to consolidate adaptation and mitigation initiatives to bolster readiness of the Indus as a natural system. LII presents a menu of 25 interventions, which were identified through extensive consultations with public sector, private sector, experts, and civil society. The interventions focus on naturebased solutions and ecosystembased adaptation approaches to protect, conserve and restore natural, terrestrial, freshwater, coastal and marine ecosystems. Implementing all 25 interventions requires an estimated indicative investment of ~USD 11 to 17 billion. 
The Indus Basin is the lifeline of Pakistan, in more ways than one. The Basin is home to about 90 per cent of Pakistan’s population and more than threequarters of its economy, is one of the most vulnerable natural systems to the effects of global climate change. More than 80% of Pakistan’s arable land is irrigated by the waters of the Indus. Nine out of the ten largest cities in Pakistan are situated within 50km or less of the waters of the Indus. Degradation of the Indus Basin presents a precarious economic, social, ecological as well as demographic challenge to Pakistan as a developing country.
The Indus Basin in Pakistan is an important carbon sink, with mangrove forests in the Indus Delta in Sindh are the seventh largest arid mangrove ecosystem in the world that sequester approximately 76.4 MtCO2 e. In terms of biodiversity, the Basin is home to at least 668 bird species, and more than 150 fish species of which at least 22 are not found anywhere else in the world, including the unique and still endangered Indus Blind Dolphin, one of the world’s rarest mammals. Climate change poses an existential threat to the ecology of the Indus Basin – on whose health, life in Pakistan depends. Critical ecosystems such as the Indus would eventually lose the ability to absorb carbon dioxide, thus converting them from carbon sinks to carbon sources. 
Pakistan is consistently ranked as amongst the ten most vulnerable countries to the effects of global climate change, mostly because of the impacts on the Indus system. A large part of the impact of climate change on Pakistan happens through its impact on the Indus River system. The implications of these changes will be felt across key sectors of Pakistan’s economy: agriculture, livestock, energy, forests, fisheries, and health, and will be further exacerbated through the effect of climate change on water. In many of these contexts, women are more vulnerable to the effects of climate change than men, as they are more dependent on natural resources for their livelihood, often bearing the responsibilities for securing water, food and fuel for cooking and heating for their families.
The ecological restoration of the Indus Basin will require indicative investment of between USD 11 billion to USD 16 billion (from public, private and development sector) in the short to medium term. The Living Indus Prospectus presents a classification of these interventions across multiple parameters to assess budgetary requirement and possible financing options. Each intervention includes an indicative cost estimate, timeframe for implementing project activities, its connection to meeting SDGs and Pakistan’s NDCs, whether a PublicPrivate Partnership implementation mode is suitable and the level of community engagement required for implementation</t>
  </si>
  <si>
    <t>638000511895971531</t>
  </si>
  <si>
    <t>https://www.113.vovici.net/se/13B2588B6564C04D08DAA1E9872F4B1903</t>
  </si>
  <si>
    <t>44000</t>
  </si>
  <si>
    <t>Islamabad</t>
  </si>
  <si>
    <t>210.56.24.10</t>
  </si>
  <si>
    <t>Mozilla/5.0 (Windows NT 10.0; Win64; x64) AppleWebKit/537.36 (KHTML, like Gecko) Chrome/105.0.0.0 Safari/537.36 Edg/105.0.1343.53</t>
  </si>
  <si>
    <t>ammara.durrani@undp.org</t>
  </si>
  <si>
    <t>Ms. Ammara Durrani, Assistant Resident Representative, Chief Development Policy Unit. United Nations Development Programme. Pakistan</t>
  </si>
  <si>
    <t>The project will follow UNDP's standard measurement, reporting and verification practices. It will also follow the best practices of impact investment and conventional commercial investments due diligence and ROI paradigms. Global ESG frameworks and practices will also be deployed.</t>
  </si>
  <si>
    <t>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t>
  </si>
  <si>
    <t>A population of 230 million is expected to benefit from SDGs alignment and climate financing interventions, with a particular focus on the most vulnerable pop</t>
  </si>
  <si>
    <t>Pakistan, the world’s fifth most populous country in 2021, is a lowermiddleincome country aspiring to be among the 10 largest economies in the world by 2047. The UNDP Human Development Report 2022 shows that Pakistan’s Human Development Index rank has experienced no positive change, remaining fixed at the 161st place globally in 2021, 2020 and 2019. Furthermore, Ruralurban disparities persist with 54.6 per cent of Pakistanis in rural areas being multidimensionally poor, compared to 9.4 per cent in urban areas. Similarly, Pakistan has moved from the Medium Human Development Group to the Low Human Development Group. Due to a disrupted growth trajectory and increased debt burden, the fiscal space of the country for adequate development expenditure has decreased. Pakistan needs an estimated US$31 billion per year between 2019 and 2030 (at projected exchange rates) and annual spending of 16 percent of gross domestic product (GDP) until 2030 to achieve the Sustainable Development Goals [IMF]. The IMF estimates the annual financing gap for the SDGs at US$3.72 billion for 20202030. As one of the 10 countries in the world most exposed to climate change, the vulnerability of Pakistan to climate change and natural hazards affects all aspects of sustainable development. Pakistan has adopted the UNDPsupported National Climate Change Policy and the Nationally Determined Contributions Framework, identifying high financial adaptation investment needs at $7 billion$14 billion per year to curb the impact of climate change and decarbonize the economy. The unique proposition of this project will facilitate the achievement of national targets of SDGs, reducing the vulnerability and improving the human development indices. It will bring together different forms of impact capital by addressing the socioeconomic challenges across SDGs and environment, social &amp; governance (ESG) frameworks. This project brings together the strengths of development finance and SDG priorities with the value proposition for private sector and investors. As a result, a significant impact will be generated on the overall population of the country specially the vulnerable segments of the population and pull them out of inequality and poverty traps. A wholeofsociety approach will be adopted to cope with environmental and climate emergencies with integrated programming and development of finance solutions critical to enhancing climate mitigation, adaptation &amp; resilience.</t>
  </si>
  <si>
    <t>Team is working on the potential impact assessment of the projects, Team is working on the potential impact assessment of the projects, Alternate &amp; Renewable Energy target set at 30% of energy mix by 2030 in the Nationally Determined Contributions (NDCs) 2021, To be determined, The investments will significantly contribute to the national climate targets of mitigation, adaptation and resilience, These investments will increase rehabilitation capabilities for existing affectees of recent climate induced disasters and develop mitigation, adaptation &amp; resilience., The project pipelines will be assessed for impact., The project pipelines will be assessed for impact., The project pipelines will be assessed for impact., ESG impact will be assessed and deployed at all projects, SDG alignments will be assessed and deployed at all projects, Gender and Inclusivity analysis will be assessed and deployed at all projects</t>
  </si>
  <si>
    <t>Mitigation  emissions avoidance (e.g., renewable energy, clean cookstoves): Mitigation  emissions removal (e.g., direct air capture, enhanced weathering): Mitigation  emissions capture (e.g., geothermal plant removing carbon at source): Mitigation  natured based sequestration (e.g., regenerative agriculture): Adaptation &amp; resilience (e.g., flood defences, climate resilient crops)</t>
  </si>
  <si>
    <t>USD 850 million from international and USD 200 million from local investors</t>
  </si>
  <si>
    <t>Project Screening/Feasibility: Scoping/ market assessment/SDG alignment, financial analysis, value creation for stakeholders
Risk Assessment: Identification of risks, assess factors triggering risks, assess impact based on probability of occurrence, devise risk mitigation strategy
ESG Impact Assessment: Devise assessment methodology/KPIs/metrics, formulate reporting requirements
Enhancing the scope and scaling of financing and transaction structuring</t>
  </si>
  <si>
    <t>USD 1.5 million (Facility)</t>
  </si>
  <si>
    <t>Support and financing by bilateral and multilateral development partners will position the facility strongly and credibly in the eyes of private sector to unlock bankable transactions</t>
  </si>
  <si>
    <t>Lack of conceptual awareness of development partners and traditional donors etc. 
Lack of baseline evidence of success contributing to donors/investors willingness for impact venture investment</t>
  </si>
  <si>
    <t>USD 850 million international and USD 50 million from local investors</t>
  </si>
  <si>
    <t>USD 1 million (Facility)</t>
  </si>
  <si>
    <t>Pipeline development, marketing and outreach including roadshows, deal sourcing, transaction structuring, execution &amp; impact quantification</t>
  </si>
  <si>
    <t>USD 25 million internationally and USD 10 million from local investors</t>
  </si>
  <si>
    <t>USD 500,000 (Facility)</t>
  </si>
  <si>
    <t>Operationalization of Facility at National/Subnational Level
Pipeline development, marketing and outreach including roadshows, deal sourcing, transaction structuring</t>
  </si>
  <si>
    <t>•  Develop SDGs linked impact financing options for Pakistan (Bonds, private equity, concessional finance, blended financing)
•  Facilitate structuring, marketing, and impact assessment of up to US$ 1 billion ESG and Sustainability linked bonds 
•  Support Government to identify and mobilizing up to US$ 2 to 3 billion impact financing for climate related priority sectors 
•  Support private sector entrepreneurs/initiatives to raise US$100 million equity and debt for building climate resilience
•  Create corporate governance, financial structuring &amp; impact assessment frameworks for climate financing solutions</t>
  </si>
  <si>
    <t>It has already started operating</t>
  </si>
  <si>
    <t>August 2022</t>
  </si>
  <si>
    <t>Senior Technical Advisor, Capital Market Expert, Impact Investment Expert, Project Finance Expert, Research &amp; Advocacy Expert, Gender &amp; Financing for Development Officer, Climate Finance Expert.</t>
  </si>
  <si>
    <t>Risk mitigation strategies are being developed</t>
  </si>
  <si>
    <t>Other (please specify)</t>
  </si>
  <si>
    <t>USD 0.441 million (Facility)</t>
  </si>
  <si>
    <t>3 Years</t>
  </si>
  <si>
    <t>USD 3 million (Facility)</t>
  </si>
  <si>
    <t>Energy, Transport, Food Security &amp; Agriculture, Land Restoration &amp; Building Resilience, Ecosystems Based Approach, Digital Transformation, Carbon Credits, Blue Economy, Water &amp; Cities</t>
  </si>
  <si>
    <t>Energy (Solar, Wind, Hydro), Transport (EV production and infrastructure), Carbon Credits (Manufacturing, Energy), and Blue Economy.</t>
  </si>
  <si>
    <t>National SDGs Programme 
Climate Change Portfolio of UNDP</t>
  </si>
  <si>
    <t>The SDGs Investments &amp; Climate Financing Facility is jointly led by the Ministry of Finance, Government of Pakistan and UNDP. The Facility identifies, develops, structures SDGs aligned bankable priority projects of high development impact with the potential to attract investment from a variety of local and global investors including financial markets. The duration of the proposed initiative shall be for 3 years, i.e. 20222024, with possibility for further extension based on demand.</t>
  </si>
  <si>
    <t>638000321593821977</t>
  </si>
  <si>
    <t>https://www.113.vovici.net/se/13B2588B6564C04D08DAA149ECEA3EA173</t>
  </si>
  <si>
    <t>China</t>
  </si>
  <si>
    <t>Beijing</t>
  </si>
  <si>
    <t>123.58.107.29</t>
  </si>
  <si>
    <t>Mozilla/5.0 (Windows NT 10.0; WOW64) AppleWebKit/537.36 (KHTML, like Gecko) Chrome/92.0.4515.131 Safari/537.36 SLBrowser/8.0.0.9231 SLBChan/105</t>
  </si>
  <si>
    <t>dyjszqb@dyjs.com</t>
  </si>
  <si>
    <t>Valentina Wang.  Dayu Irrigation Group Co.</t>
  </si>
  <si>
    <t>The government regularly evaluates the performance of the project and the index of increasing farmers' income</t>
  </si>
  <si>
    <t>7,600 hectares</t>
  </si>
  <si>
    <t>After the implementation of the project, mu irrigation is reduced from 100 cubic meters to 1520 cubic meters, saving 50%85% of water; fertilizer per mu is reduced by 25%30%, and the average mu water cost in the project area is reduced from the original 1258 yuan to 350 yuan, with an average mu income increase of more than 5000 yuan. The Yuanmou project has created good economic benefits for local farmers, boosted poverty alleviation and promoted the revitalization of the countryside through industrial prosperity. Yuanmou County Party committee and government seize the major opportunity of relocating from one place to another and building the Wudongde hydropower station, relocating nearly 4,000 Lisu people along the Jinsha River to the water reform project area, creating the first village of Lisu people in Yuanmou, benefiting 645 households and 2,349 people in poverty with cards on file.</t>
  </si>
  <si>
    <t>N/A, 15.2 (t CO2e/yr), N/A, N/A, 66300, 200000, The infratech application reduces farmers’ workload, N/A, Agricultural production increases 26.6% while income increases 17.4%, Water cost per hectare reduces for farmers from 195 USD to 124 USD yearly, Drought &amp; waterlogging are alleviated;  95% of water utilization rate is reached, 30% of fertilizer &amp; pesticide consumption is saved.</t>
  </si>
  <si>
    <t>Investors should focus more on the profitability of the project itself rather than thirdparty guarantees</t>
  </si>
  <si>
    <t>Excessive financing guarantee conditions</t>
  </si>
  <si>
    <t>2 million USD</t>
  </si>
  <si>
    <t>None for this project, but needs for replicating this project model to other places</t>
  </si>
  <si>
    <t>Operational for this project, replication for other projects.</t>
  </si>
  <si>
    <t>2million USD</t>
  </si>
  <si>
    <t>Zero for this project, but needs for replicating this project model to other places.</t>
  </si>
  <si>
    <t>Transfer</t>
  </si>
  <si>
    <t>100%. The project has entered the trial operation period in 2018</t>
  </si>
  <si>
    <t>Trial operation starts in June 2018</t>
  </si>
  <si>
    <t>2016</t>
  </si>
  <si>
    <t>Dayu Irrigation Group Co.</t>
  </si>
  <si>
    <t>Yuanmou County Water Bureau</t>
  </si>
  <si>
    <t>private sector financing risk; Government matching funds risk., Delays in land acquisition and approvals leading to delays in construction. Risk of changes in operating boundary conditions: including changes in external operating conditions such as national policies, tax policies, water prices, water allocation, etc., Risk of minimum demand in extreme climates. Natural disaster force majeure, private sector default early termination, In extreme weather, there may be insufficient water coming from the water source, or excessive rainfall, Hyperinflation. Interest rate fluctuation risk (excluding hyperinflation)</t>
  </si>
  <si>
    <t>Currency risk, Political risk, Climate risk, Credit risk, Demandside risk, Inflation risk</t>
  </si>
  <si>
    <t>Dayu Group</t>
  </si>
  <si>
    <t>7.07milion USD</t>
  </si>
  <si>
    <t>15/85</t>
  </si>
  <si>
    <t>Yuanmou County People's Government</t>
  </si>
  <si>
    <t>29.43 million USD</t>
  </si>
  <si>
    <t>21.5years</t>
  </si>
  <si>
    <t>48.27 million USD</t>
  </si>
  <si>
    <t>Water Bureau of Yuanmou County</t>
  </si>
  <si>
    <t>Agricultural infrastructure construction</t>
  </si>
  <si>
    <t>Bangladesh, Cambodia, China, India, Indonesia, Laos People’s Democratic Republic, Malaysia, Philippines (the), Singapore, Sri Lanka, Thailand, Vietnam</t>
  </si>
  <si>
    <t>East and NorthEast Asia</t>
  </si>
  <si>
    <t>Yuanmou County Pingtian and Wumao Irrigation District 5730 hectares irrigation construction concession project</t>
  </si>
  <si>
    <t>The project covers an area of 7,600 hectares of farmland and its annual water supply is 44.822 million m3, saving 21.58 million m3 of water on average annually. The project takes the construction of largescale irrigation area as the carrier, the innovation of system and mechanism as the driving force, introducing the private sector to participate in the investment, construction, operation, and management of agricultural and water conservancy facilities.</t>
  </si>
  <si>
    <t>Largescale Highefficiency Watersaving Irrigation in Yuanmou in Yunnan Province</t>
  </si>
  <si>
    <t>637999636105805473</t>
  </si>
  <si>
    <t>https://www.113.vovici.net/se/13B2588B6564C04D08DAA052C73861E071</t>
  </si>
  <si>
    <t>United States</t>
  </si>
  <si>
    <t>163.116.205.121</t>
  </si>
  <si>
    <t>Mozilla/5.0 (Windows NT 10.0; Win64; x64) AppleWebKit/537.36 (KHTML, like Gecko) Chrome/105.0.0.0 Safari/537.36 Edg/105.0.1343.50</t>
  </si>
  <si>
    <t>Eelctric Transmission</t>
  </si>
  <si>
    <t>Power Transmission</t>
  </si>
  <si>
    <t>637998574616469984</t>
  </si>
  <si>
    <t>https://www.113.vovici.net/se/13B2588B6564C04D08DAA042B3CA2BF50D</t>
  </si>
  <si>
    <t>163.116.205.117</t>
  </si>
  <si>
    <t>girish.deveshwar@sterlite.com</t>
  </si>
  <si>
    <t>Girish Deveshwar (Sterlite Power Transmission Limited)</t>
  </si>
  <si>
    <t>7. Affordable &amp; clean energy: 9. Industry, innovation &amp; infrastructure: 13. Climate action</t>
  </si>
  <si>
    <t>To be shared after conclusion of the technocommercial feasibility studies</t>
  </si>
  <si>
    <t>N/A, N/A, N/A, N/A, N/A, N/A, N/A, N/A, N/A</t>
  </si>
  <si>
    <t>No minimum size</t>
  </si>
  <si>
    <t>Debt, please specify which type:</t>
  </si>
  <si>
    <t>Project development and preparation for construction</t>
  </si>
  <si>
    <t>USD 7.5 Billion</t>
  </si>
  <si>
    <t xml:space="preserve"> Discussing the initiative with right set of stakeholders, to get traction for the relevant policy/ regulatory push.
 MoU or Initial Agreement for development work
 MoU or Initial Agreement for offtake of energy/ capacity 
 Interface with financiers/ lending agencies/ relevant government agencies and stakeholders 
 Development of contractual framework, with appropriate safeguards in place, to ensure protection of investments</t>
  </si>
  <si>
    <t xml:space="preserve"> First of its kind project in the world in terms of technical parameters. 
 Markets to be connected operate mostly in isolation. 
 Large capital expenditure outlay
 Challenging operating conditions
 No existing contractual framework in place for usage of asset/ capacity offtake</t>
  </si>
  <si>
    <t>USD 4 Million</t>
  </si>
  <si>
    <t>a) Planning Strategy 
b) Dialoguing with stakeholder 
c) Technocommercial feasibility study
d) Desktop routing study
e) Map and Initiate statutory approvals/ clearances/ licenses 
f) Business case and revenue modelling</t>
  </si>
  <si>
    <t>USD 500,000</t>
  </si>
  <si>
    <t>a) Planning Strategy 
b) Dialoguing with stakeholder 
c) Technocommercial feasibility study</t>
  </si>
  <si>
    <t>a) Technocommercial feasibility studies
b) Desktop routing study
c) Prefeasibility report</t>
  </si>
  <si>
    <t>June 2027</t>
  </si>
  <si>
    <t>To be designed  Build, operate, transfer or Public private partnership</t>
  </si>
  <si>
    <t>Multiple advisors for technocommercial studies. Names are confidential.</t>
  </si>
  <si>
    <t>Sterlite Power Transmission Limited; or a Joint Venture with another developer; or partnership with Govt. of India and Govt. of UAE</t>
  </si>
  <si>
    <t>Hedging, Sovereign guarantee backed offtake agreements, Stringent monitoring and bestinclass operations &amp; maintenance practices</t>
  </si>
  <si>
    <t>Currency risk, Counterparty risk, Operational risk</t>
  </si>
  <si>
    <t>Estimated USD 7.5 Billion</t>
  </si>
  <si>
    <t>Energy  Solar/ Wind/ Renewables + Power Transmission</t>
  </si>
  <si>
    <t>India and the UAE + International Waters, India, Other</t>
  </si>
  <si>
    <t>Green Grids Initiative  One Sun One World One Grid (GGIOSOWOG)
The One Sun One World One Grid (OSOWOG) is an initiative to introduce a transnational electricity grid that supplies power worldwide. The idea for this initiative was first proposed by India's PM Narendra Modi, during the assembly of the International Solar Alliance (ISA) in 2018. The Green Grids initiative (GGI) was launched by the United Kingdom (UK). This initiative intends to create a framework for international collaboration on the optimal use of renewable resources to ensure that clean and efficient energy is a reliable alternative for all countries to meet their energy requirements by 2030. At COP26 summit held in Glasgow in 2021, both the initiatives were launched together by India and UK as a part of bilateral cooperation in partnership with the ISA and the World Bank Group (WB). As both initiatives focused on the transition to RE at a global level, they merged and became a single initiative for a common purpose called the GGIOSOWOG.  
OSOWOG aims to provide power to about 140 countries through a common grid that will ensure the transfer of clean and efficient solar power. This will, in a way, create a global system that will allow clean energy to be distributed anywhere, at any time (the power generated in one part of the world where there is daytime can be transmitted and used in other parts of the world where there is night time).</t>
  </si>
  <si>
    <t>With Renewable Energy (RE) achieving grid parity in different countries, largescale deployment of RE projects has accelerated worldwide. A wider gridbased interconnectivity across large geographies has the potential to overcome any intermittency, variability, and demand supply mismatch challenges and enable the world to transition to clean energy in a sustainable manner. 
Most countries with considerable RE deployment find their power demand peaks in the morning or the evening hours. This is also the time when RE availability, particularly Solar, is reduced. The support required for the grid at these times becomes more and more acute as the addition to Solar generation capacities ramps up across the World. This is where interregional connectivity to neighbouring countries grids comes in – which can help leverage time difference between countries – and surplus RE is injected from one country’s grid to another who needs it at that time. 
India is already connected to neighbouring countries on its eastern side, with 4000 to 5000 MW of Power annually being exchanged with Bangladesh, Bhutan, Nepal, and to some extent Myanmar. However, we don’t have at present access to Power grids/ Markets on the western side. Interregional Grid connections on the western side, once developed, can open multilateral power trade opportunities across regions and continents. India has a strategic location advantage, where access to new markets +/ 5 hours on eastern and western side, allows to export Solar Power being generated in peak sunshine hours, to other regions at the peak consumption/ load hours. 
In case of Gulf Cooperation Council (GCC) countries like the UAE, the morning peak demand period would coincide with peak sunshine period in India and the RE can then play a role in supporting UAE’s demand. Further, during seasonal peaks as well as other required times, access to cheaper alternate sources of power can help in significantly reducing the tariffs for end consumers.</t>
  </si>
  <si>
    <t>637998505571003381</t>
  </si>
  <si>
    <t>https://www.113.vovici.net/se/13B2588B6564C04D08DA9E2942EC22CF78</t>
  </si>
  <si>
    <t>103.139.132.128</t>
  </si>
  <si>
    <t>urbanlab@bu.edu.bd</t>
  </si>
  <si>
    <t>Bangladesh University Urban Lab</t>
  </si>
  <si>
    <t>6. Clean water &amp; sanitation: 8. Decent work &amp; economic growth: 9. Industry, innovation &amp; infrastructure: 11. Sustainable cities &amp; communities: 13. Climate action: 15. Life on land</t>
  </si>
  <si>
    <t>3 million people</t>
  </si>
  <si>
    <t>3 million people directly impacted and another 4 million people indirectly impacted</t>
  </si>
  <si>
    <t>TBD, 113 acre water retention area restored, 3 million people directly impacted and another 4 million people indirectly impacted, TBD, TBD, TBD</t>
  </si>
  <si>
    <t>USD 50 million</t>
  </si>
  <si>
    <t>Infrastructure Construction</t>
  </si>
  <si>
    <t>USD 250 million</t>
  </si>
  <si>
    <t>awareness among the global investment community</t>
  </si>
  <si>
    <t>USD 10 million</t>
  </si>
  <si>
    <t>arrange financing, structure PPP arrangement</t>
  </si>
  <si>
    <t>complete social and environmental feasibility, structure PPP arrangement</t>
  </si>
  <si>
    <t>Financing and PPP structuring</t>
  </si>
  <si>
    <t>High  given the project's impact on sustai</t>
  </si>
  <si>
    <t>January 1, 2026</t>
  </si>
  <si>
    <t>2026 onward</t>
  </si>
  <si>
    <t>CIty Corporation will offer necessary facilities and support for efficient operations</t>
  </si>
  <si>
    <t>Dhaka City Corporation</t>
  </si>
  <si>
    <t>USD $50 million</t>
  </si>
  <si>
    <t>3yrs</t>
  </si>
  <si>
    <t>USD $250 million</t>
  </si>
  <si>
    <t>Dhaka City Corporation and Private Sector</t>
  </si>
  <si>
    <t>urban development, water retention, transport</t>
  </si>
  <si>
    <t>A worldclass HydroEco Park to be developed in the heart of Dhaka, Bangladesh. Spread over 182 acres, accessible by 3 million people, and consisting of 11 zones with 50 different types of facilities (conservation, flood prevention, water treatment, retail, commercial, transport, entertainment etc)</t>
  </si>
  <si>
    <t>637996197279965903</t>
  </si>
  <si>
    <t>https://www.113.vovici.net/se/13B2588B6564C04D08DA9D49F933B0F607</t>
  </si>
  <si>
    <t>Jakarta</t>
  </si>
  <si>
    <t>103.213.129.107</t>
  </si>
  <si>
    <t>Mozilla/5.0 (Windows NT 10.0; Win64; x64) AppleWebKit/537.36 (KHTML, like Gecko) Chrome/102.0.0.0 Safari/537.36</t>
  </si>
  <si>
    <t>ariyanto.buchori@ibeka.or.id</t>
  </si>
  <si>
    <t>Ariyanto Buchori, Senior Business Analyst of IBEKA.</t>
  </si>
  <si>
    <t>The Ponggang MHP has no carbon emission, but eligible to trade the carbon trade mitigation for emissions reduction credits (ERCs). The MRV would be managed with the Indonesia Ministry of Environment and Forestry as the carbon control authorities. The MRV approach in Indonesia is implementing the Indonesia's National Carbon Accounting System (INCAS), designed for REDD+ goals.</t>
  </si>
  <si>
    <t>1. No poverty: 2. No hunger: 3. Good health &amp; well being: 4. Quality education: 7. Affordable &amp; clean energy: 8. Decent work &amp; economic growth: 9. Industry, innovation &amp; infrastructure: 11. Sustainable cities &amp; communities: 12. Responsible consumption &amp; production: 13. Climate action: 17. Partnerships for the goals</t>
  </si>
  <si>
    <t>The Ponggang MHP would subtitute the Steamcoal Power Plant of Banten 3 Lontar OMU</t>
  </si>
  <si>
    <t>The public own 30% of the IPP equity through the capital investment from grant (donor) and golden shares. Thus, equal to $1,691,954.00 of financial investment. The IPP business operational with PLN forecasted to generate $1,051,080.75 income annually. The 30% public ownership worth $$315,324.00 annual income, or $75,677,814.00 total revenue for the 20 years of PPA contract.
The Social Return on Investment (SROI) = ($75,677,814.00 / $1,691,954.00) = $44.73
Means, every dollar invested for public equity is equal to $44.73 benefit for the communities.
The project would benefit 4.382 people (mostly the villagers) and 1.163 household.</t>
  </si>
  <si>
    <t>17,393 tCO2e from the Steamcoal Power Plant substitutions., n/a, 19,992, 800, Ponggang villager with energy access and passive income for social development, Distribution of water debit for irrigation and household needs, 200 people, mainly the construction worker, n/a, n/a, $315,324.00 annual income for local community (Ponggang villagers)</t>
  </si>
  <si>
    <t>$100,000.00</t>
  </si>
  <si>
    <t>1. Initial capital for purpose company establishment.
2. Technical Project Consultant
3. Land acquisition.
4. Permitting to PPA.</t>
  </si>
  <si>
    <t>$1,000,000.00</t>
  </si>
  <si>
    <t>1. A business guarantee from the intermediate party (IBEKA).
2. The tariff guarantee from the PLN (Government), affirmative or unconditional letter of takeorpay tariff for the project to ensure the payback of the investment. 
3. The project insurance to backup the loses in the unexpected event (could be Nippon Export and Investment Insurance).
4. The endorsement from UNESCAP to promote the project impact to the potential donors/partners.</t>
  </si>
  <si>
    <t>The 5P's business model seems to less attracting the private sectors. The public which represent by a cooperative form, will bring along the heterogeneity of people that make it hard to solve a dispute due to the democracy process. Thus, risking the investment and business activity of the private sector who involve in the partnership.</t>
  </si>
  <si>
    <t>$500,000.00</t>
  </si>
  <si>
    <t>$3,000,000.00</t>
  </si>
  <si>
    <t>1. Partnership agreement between pubic and private sector in a legal step.
2. Request GDF Suez and other donors to support the public financial capital as their chipin/equities.
3. Establish the purpose company of publicprivate partnership and showing the financial commitment (10% chipin capital).
4. Land acquisition.
5. Permitting the principal, environment, and construction to process the PPA agreement with PLN (70% chipin capital).
6. Preorder the mechanical and electrical component.
7. Preconstruction activity: access road, weir, and channel
8. Power house construction</t>
  </si>
  <si>
    <t>1. Partnership agreement between pubic and private sector in a legal step.
2. Request GDF Suez and other donors to support the public financial capital as their chipin/equities.
3. Establish the purpose company of publicprivate partnership and showing the financial commitment.
4. Land acquisition.
5. Permitting the principal, environment, and construction to process the PPA agreement with PLN.</t>
  </si>
  <si>
    <t>2008 – 2010: Site survey and exploration
2010 – 2013: PreFeasibility Studies
2014 – 2020: Project promotion and pitch
Q3Q4 2022: Financial closed (publicprivate partnership), partnership MOU
Q1Q3 2023: Establish the purpose Company, permitting principal, environment, and construction, PPA process to PLN
Q4 2023       : Begin the construction process, order for turbine and mechanical/electrical component
Q1Q4 2024: Constructions, development, and installation
2025 – 2045: Kick off operational, selling power to PLN, maintenance, social development</t>
  </si>
  <si>
    <t>The project is mature in concept and planning, but lack of financial support for the implementation of 5P's business model. In April 2022, IBEKA invite PLN to discuss the project feasibility studies and their commitment to buy the energy produced.</t>
  </si>
  <si>
    <t>Jauary 2025</t>
  </si>
  <si>
    <t>2025  2045</t>
  </si>
  <si>
    <t>2013  2022</t>
  </si>
  <si>
    <t>2013  2015</t>
  </si>
  <si>
    <t>2010  2013</t>
  </si>
  <si>
    <t>Tamaris Hydro  Technical, Subang University  Technical</t>
  </si>
  <si>
    <t>Tamaris Hydro</t>
  </si>
  <si>
    <t>IBEKA Foundation</t>
  </si>
  <si>
    <t>Local resources are in Indonesian Rupiah (IDR), the mechanical and electrical are in Euro (EUR) if the product made by Andritz Hydro (Austria)</t>
  </si>
  <si>
    <t>IBEKA, Investment &amp; Innovation Department</t>
  </si>
  <si>
    <t>GDF Suez</t>
  </si>
  <si>
    <t>$1,010,000.00</t>
  </si>
  <si>
    <t>GDF Suez, NGO, and Golden Shares (from the private sector partner)</t>
  </si>
  <si>
    <t>$1,500,000.00</t>
  </si>
  <si>
    <t>2 Years</t>
  </si>
  <si>
    <t>$5,639,845.00</t>
  </si>
  <si>
    <t>Private sector potential sponsor: PT. SMI, Bukopin Bank, and Tamaris Hydro, Public sector potential donor: GDF Suez, Bezos Earth Fund, UNESCAP</t>
  </si>
  <si>
    <t>Ecosystems Based Approach, Carbon Credits</t>
  </si>
  <si>
    <t>Energy – hydro</t>
  </si>
  <si>
    <t>Ponggang Village, Subang Regency, West Java, Indonesia</t>
  </si>
  <si>
    <t>Ponggang MHP project is the scale up of Cinta Mekar I (120 kW) microhydro power project for social development. The project was the pilot for Propoor Public Private Partnership (5P’s) business model, initiated by UNESCAP and IBEKA in 2004.</t>
  </si>
  <si>
    <t>BACKGROUND
In 2008, an engineering lecture of Subang University began to explore the local renewable energy potential in the surrounding area. Together with IBEKA as a partner, the team walked through the long river of Cilamaya in an attempt to map the potential, until they were impressed by the huge waterfall of Ponggang. Measuring the head, water discharge, flow duration curve, and social assessment which needs electricity access, the team commit to do the primary research and prefeasibility study.
Two years later, the team found the potential of Ponggang village to generate 2.8 MW green energy based on the site survey. The PreFeasibility Study was introduced to several potential donors and investment partners to gain financial support. 
OBJECTIVES
The objective of Ponggang MHP project is to provide green energy sources. The sources of this renewable energy project would substitute the Coalsteam Power Plant of Banten 3 Lontar OMU up to 19,922 MWh annually. It is contribute to 17,393 tCO2e carbon equivalent mitigation for climate change goals. The project business model also benefit the local community by their ongrid revenue sharing on publicprivate partnership.
The community earning could be utilized for several social purposes, such as; education, health care, economic stimulus, social guarantee, and public facilities.
TIMELINE
Within 2013 to 2017, Ponggang MHP project received a financial commitment from GDF Suez, PT. SMI, and Bukopin Bank for nearly 20% of the project cost. Currently, IBEKA strives to earn the financial gap to realize the project.
2008 – 2010: Site survey and exploration
2010 – 2013: PreFeasibility Studies
2014 – 2020: Project promotion and pitch
Q3Q4 2022: Financial closed (publicprivate partnership), MOU
Q1Q3 2023: Establish the purpose Company, permitting, PPA
Q4 2023       : Begin the construction process
Q1Q4 2024 : Constructions
2025 – 2045 : Operational</t>
  </si>
  <si>
    <t>637995238265434358</t>
  </si>
  <si>
    <t>https://www.113.vovici.net/se/13B2588B6564C04D08DA9C420FD8DB2971</t>
  </si>
  <si>
    <t>10230</t>
  </si>
  <si>
    <t>58.8.6.199</t>
  </si>
  <si>
    <t>Page 5</t>
  </si>
  <si>
    <t>...</t>
  </si>
  <si>
    <t>....</t>
  </si>
  <si>
    <t>ื</t>
  </si>
  <si>
    <t>Seed (prerevenue)</t>
  </si>
  <si>
    <t>The construction budget has already been fixed . Hence, if Thai Baht value decreases, some capability of the pilot plant may have to be cut down., Staff with high experience in scaleup operation the biorefinery pilot plant is required.</t>
  </si>
  <si>
    <t>Currency risk, Operational risk</t>
  </si>
  <si>
    <t>3,200 million Baht</t>
  </si>
  <si>
    <t>Biobased industry  upstream to downstream processes</t>
  </si>
  <si>
    <t>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is built at “EECi BIOPOLIS”, a translational research hub for biobased industry, situated at the Eastern Economic Corridor of Innovation (EECi), Thailand.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t>
  </si>
  <si>
    <t>637994104773991209</t>
  </si>
  <si>
    <t>https://www.113.vovici.net/se/13B2588B6564C04D08DA9BE580D46BF873</t>
  </si>
  <si>
    <t>Hainan</t>
  </si>
  <si>
    <t>220.174.210.36</t>
  </si>
  <si>
    <t>Mozilla/5.0 (Macintosh; Intel Mac OS X 10_15_7) AppleWebKit/605.1.15 (KHTML, like Gecko) Version/14.1.2 Safari/605.1.15</t>
  </si>
  <si>
    <t>Infrastructure asset  brownfield (refurbishing, expanding or purchasing an existing facility)</t>
  </si>
  <si>
    <t>111</t>
  </si>
  <si>
    <t>Kyrgyzstan</t>
  </si>
  <si>
    <t>111, Micronesia (Federated states of)</t>
  </si>
  <si>
    <t>637993707237567480</t>
  </si>
  <si>
    <t>https://www.113.vovici.net/se/13B2588B6564C04D08DA9BD50735554500</t>
  </si>
  <si>
    <t>政府定期对项目进行绩效考核、农民增收指标。</t>
  </si>
  <si>
    <t>11.4万亩</t>
  </si>
  <si>
    <t>通过项目近两年的运营，得到了政府及农户的高度认可。取得了四省（省水、省肥、省时、省工）、两增（增产率达24.4%，农民人均纯收入增长58%以上）、两提高（灌溉保证率提高到90%以上，灌区群众的节水意识明显增强）的显著成效。</t>
  </si>
  <si>
    <t>0, 15.2万吨, 0, 0, 6.63万, 20万, 0, 0, 24.4%, 农民人均纯收入增长58%以上, 灌溉保证率提高到90%以上</t>
  </si>
  <si>
    <t>投资人应该更关注项目本身的盈利能力，而非第三方担保</t>
  </si>
  <si>
    <t>融资担保条件过高</t>
  </si>
  <si>
    <t>100m</t>
  </si>
  <si>
    <t>0</t>
  </si>
  <si>
    <t>O</t>
  </si>
  <si>
    <t>T</t>
  </si>
  <si>
    <t>100%，DONE！</t>
  </si>
  <si>
    <t>111111</t>
  </si>
  <si>
    <t>11</t>
  </si>
  <si>
    <t>大禹</t>
  </si>
  <si>
    <t>政府水务局</t>
  </si>
  <si>
    <t>Political risk</t>
  </si>
  <si>
    <t>社会资本/大禹</t>
  </si>
  <si>
    <t>450m</t>
  </si>
  <si>
    <t>Carbon Credits, Water &amp; Cities</t>
  </si>
  <si>
    <t>基建</t>
  </si>
  <si>
    <t>111, China</t>
  </si>
  <si>
    <t>637993636477621573</t>
  </si>
  <si>
    <t>https://www.113.vovici.net/se/13B2588B6564C04D08DA9BB58F12048176</t>
  </si>
  <si>
    <t>110.74.198.120</t>
  </si>
  <si>
    <t>Mozilla/5.0 (Windows NT 10.0; Win64; x64; rv:104.0) Gecko/20100101 Firefox/104.0</t>
  </si>
  <si>
    <t>tseng@sbiroyal.com</t>
  </si>
  <si>
    <t>Wing Bank Cambodia (https://www.wingmoney.com/en/) and SBI Royal Securitiees (https://sbiroyal.com/)</t>
  </si>
  <si>
    <t>We will appoint Sustainalytics to provide a second party opinion on sustainability financing framework and also an annual review.</t>
  </si>
  <si>
    <t>1. No poverty: 5. Gender equality: 6. Clean water &amp; sanitation: 7. Affordable &amp; clean energy: 11. Sustainable cities &amp; communities: 13. Climate action</t>
  </si>
  <si>
    <t>1) Rrenewable energy, including solar energy, wind energy etc. 2) Green buildings with green certification of LEED (Gold or above), IFC edge etc, 3) Clean transportion in Cambodia 4) Women Business Entreneur</t>
  </si>
  <si>
    <t xml:space="preserve"> Installed renewable energy production capacity (MW)
 Number for household families, companies, or factories that install solar panels. 
% Energy saving (Amount of energy saved (MW)
% Water saving
% Less Embodied Energy in Material
 % Energy saving (Amount of energy saved (MW)
Number of women entrepreneur got impacted by Covid</t>
  </si>
  <si>
    <t>To be required by investors., To be required by investors., To be required by investors., N/A, To be required by investors., N/A, N/A, N/A, N/A, N/A, N/A, N/A</t>
  </si>
  <si>
    <t>100% Neak Oknha Kith Meng</t>
  </si>
  <si>
    <t>Wing Bank Cambodia</t>
  </si>
  <si>
    <t>5 years</t>
  </si>
  <si>
    <t>Unsecured, Unsubordinated, Plain bonds and Loan (Sustainability bonds or Loans)</t>
  </si>
  <si>
    <t>ESG bonds have been promoted by the Cambodian government and also Securities Exchange Regulator of Cambodia. Big FIs in Cambodia are looking to issue social bond, green bond and sustainability bond. Then, these information should be shared and get supports from potential investors. At any event about sustainable finance or ESG bond in the region, we would like to have an opportunity to present an update on Cambodian sustainable finance or ESG bond.</t>
  </si>
  <si>
    <t>Cambodian bond market is at the early stage of development. The bond market has been launched at the end of 2018, 4 years ago. 
Local investor base is still very limited. Besides a few main life insurances, other investors do not come yet. Then, to complete transactions, we need to rely on offshore investors including DFIs.</t>
  </si>
  <si>
    <t>Min. USD 5 million</t>
  </si>
  <si>
    <t>USD 100 million</t>
  </si>
  <si>
    <t>1) Bond documentation including bond prospectus, terms and conditions of bond, sustainability financing framework 2) Roadshow to strategic investors/cornerstone investors 3) Bond Listing on the Stock Exchange/ financial close</t>
  </si>
  <si>
    <t>1) Bond documentation including bond prospectus, terms and conditions of bond, sustainability financing framework 2) Roadshow to strategic investors/cornerstone investors</t>
  </si>
  <si>
    <t>The settlment is USDlinked bond</t>
  </si>
  <si>
    <t>SBI Royal Securities Plc (Cambodia)</t>
  </si>
  <si>
    <t>Energy, Transport, Carbon Credits, Water &amp; Cities, Other: Please specify, Social projects such as affordable house, women enterpreneur etc.</t>
  </si>
  <si>
    <t>1) Eligible Green Projects:  Renewable energy;  Energy efficiency;  Clean transportation;  Certified green building 2) Eligible Social Projects Affordable housing  Affordable basic infrastructure</t>
  </si>
  <si>
    <t>Cambodia, Cambodia</t>
  </si>
  <si>
    <t>Wing Bank is in compliance with the Sustainability Bond Guidelines of the International Capital Market Association (ICMA) and ASEAN Sustainability Bond Standards.
The utilization of the net proceeds of the bond for eligible Green and Social Projects that should provide clear environmental benefits, which will be assessed and, where feasible, quantified by the issuer. 
1) Eligible Green Projects:
 Renewable energy;
 Energy efficiency;
 Clean transportation;
 Certified green building
2) Eligible Social Projects
Affordable housing
 Affordable basic infrastructure (e.g. clean drinking water, sewers, sanitation, transport, energy)
 Access to essential services (e.g. health, education and vocational training, healthcare, financing, and financial services)
 Employment generation, and programs designed to prevent and/or alleviate unemployment stemming from socioeconomic crises, including through the potential effect of SME financing and microfinance.</t>
  </si>
  <si>
    <t>637993501318055041</t>
  </si>
  <si>
    <t>https://www.113.vovici.net/se/13B2588B6564C04D08DA9B9E1A0E5C2579</t>
  </si>
  <si>
    <t>ACLEDA Bank (https://www.acledabank.com.kh/kh/eng/) and SBI Royal Securities (https://sbiroyal.com/)</t>
  </si>
  <si>
    <t>The green bond framework is to comply with both green bond principles of the International Capital Market Association (ICMA) or the ASEAN Capital Markets Forum (ACMF). Sustainalytics provides the second party opinion on the green bond framework and an annual review on the impact report and allocation report.</t>
  </si>
  <si>
    <t>6. Clean water &amp; sanitation: 7. Affordable &amp; clean energy: 9. Industry, innovation &amp; infrastructure: 11. Sustainable cities &amp; communities: 13. Climate action</t>
  </si>
  <si>
    <t>1) Rrenewable energy, including solar energy, wind energy etc. 2) Green buildings with green certification of LEED (Gold or above), IFC edge etc, 3) Clean transportion in Cambodia</t>
  </si>
  <si>
    <t xml:space="preserve"> Installed renewable energy production capacity (MW) or kWh production
 Number of green buildings financed
 % Energy saving (Amount of energy saved (kWh)
 Number of electric cars, electric motorbike, electric bike that have purchased. 
 Number of passengers and/or passengerskilometer or amount of freight. 
 Water withdrawals or water treated, reused or avoided (in m3/a)
 Tab water infrastructure set up (km installed) or volume of clean drinking water in m3/a</t>
  </si>
  <si>
    <t>To be required by investors., To be required by investors., To be required by investors., NA, To be required by investors., NA, NA, NA, NA, NA, nA, NA</t>
  </si>
  <si>
    <t>Top shareholders: 1) 25% ACLEDA Finance Trust (AFT), 2) 18.07 Sumitomo Mitsui Banking Corporation, 3) 12.13% COFIBRED, 4) 12.13% ORIX Corporation, 5) 20.75% Shareholders Legalized from ASA, Plc, 6) 5% Public Shareholders</t>
  </si>
  <si>
    <t>ACLEDA Bank</t>
  </si>
  <si>
    <t>7 years</t>
  </si>
  <si>
    <t>Unsecured, Unsubordinated, Plain bonds (green bonds)</t>
  </si>
  <si>
    <t>The market needs further supports from main market participants to have promoted Cambodian sustainable finances to larger investors base. 
There shall be more events so that the progress of Cambodian sustainable finances should be regularly updated to investors.</t>
  </si>
  <si>
    <t>Cambodian bond market is at the early stage of development. It has been established in end of 2018. There are limited local investor base. 
Beside two main local life insurances that have invested in bond, the other investors have not come. And the investment size from local life insurance are still small.</t>
  </si>
  <si>
    <t>USD 100 million (Fxlinked settlement bond)</t>
  </si>
  <si>
    <t>1) Complete the first issuance of USD 50 million within the next 6 months or faster
2) Complete the second issuance of USD 50 million  within the next 6 months after the completion of the first issuance.</t>
  </si>
  <si>
    <t>Total Green Bond Issuance is USD 100 million divided into two times of issuance. The first issuance of USD 50 million to be completed within the next 6 months. The second issuance of USD 50 million to be completed within 6 months from the first. he</t>
  </si>
  <si>
    <t>1) Documentation including 1) Drafting bond prospectus 2) Drafting green bond framework 3) Commitments from Investors in this green bond</t>
  </si>
  <si>
    <t>1) Approval on Green Bond Issuance from Securities and Exchange Regulator of Cambodia (SERC)
2) Approval on Green Bond Listing from Cambodia Securities Exchange (CSX)
3) Bond Subscription 
4) Official bond listing on CSX</t>
  </si>
  <si>
    <t>Sithisak Law Firm to draft the Terms &amp; Conditions of Bond, Sustainalytics to provide the second party opion on green bond framework, Rating Agency of (Cambodia) Plc to provide a credit rarting on bond.</t>
  </si>
  <si>
    <t>Energy, Transport, Water &amp; Cities</t>
  </si>
  <si>
    <t>1 Renewable Energy 2 Green Buildings 3 Energy Efficiency 4 Clean Transportation</t>
  </si>
  <si>
    <t>ACLEDA Bank’s vision is to be Cambodia’s leading commercial bank providing superior financial services to all segments of the community. ACLEDA Bank is committed to issue the first green bond in Cambodia. An amount equal to the net proceeds of green bonds (“Net Proceeds”) issued under the ACLEDA Bank Green Bond Framework will be used to finance, in part or in full, new and/or existing Eligible Green Projects Categories (the “Eligible Green Projects”). 
ACLEDA Bank’s green bonds will support green projects, assets, and expenditures in the following categories: 
1 Renewable Energy
2 Green Buildings
3 Energy Efficiency
4 Clean Transportation
The Green Bond Framework outlines how we propose to use the proceeds of Green Bonds to fund eligible green projects that support our business strategy. The framework is aligned with both the Green Bond Principles 2021 (the “GBP”) developed by the International Capital Markets Association (ICMA) and ASEAN Green Bond Standards developed by the ASEAN Capital Markets Forum (ACMF).</t>
  </si>
  <si>
    <t>637993400570633253</t>
  </si>
  <si>
    <t>https://www.113.vovici.net/se/13B2588B6564C04D08DA9B9B964073A074</t>
  </si>
  <si>
    <t>Page 4</t>
  </si>
  <si>
    <t>It is not proven yet. But, IBEKA strive to earn the banking support from Asian Development Bank (ADB) as the alternative funding sources to pay the community equities.</t>
  </si>
  <si>
    <t>The project combine local material and overseas supplies (ex. mechanical machinery from Andritz Hydro, Germany) which need currency adjustment based on USD exchange rate at the transaction time.</t>
  </si>
  <si>
    <t>EUR 1,000,000.00 or equals to $1,010,000.00</t>
  </si>
  <si>
    <t>Villagers, NGO, and the Golden Share from the private sector</t>
  </si>
  <si>
    <t>$732,759.00</t>
  </si>
  <si>
    <t>2 years</t>
  </si>
  <si>
    <t>USD 5,639,845.00</t>
  </si>
  <si>
    <t>(1.) GDF Suez (confidential letter) after their Gap Analysis Report on the Project PreFeasibility Study. (2.) Agence Francaise de Developpement (AFD) to support the Technical Study as professional consultant. (3.) PT. SMI (4.) Bukopin Bank</t>
  </si>
  <si>
    <t>Energy, Food Security &amp; Agriculture, Ecosystems Based Approach, Carbon Credits</t>
  </si>
  <si>
    <t>Hydropower Plant</t>
  </si>
  <si>
    <t>Ponggang Village, Subang Regency, West Java, Indonesia, Indonesia</t>
  </si>
  <si>
    <t>Ponggang Minihydro Power (MHP) project is the scaleup of the Cinta Mekar I (120 kW) microhydro project in 2004.
Cinta Mekar I is the partnership project between IBEKA and UNESCAP to prove the social impact concept through the 5P's (Propoor public private partnership) business model on renewable energy.
This social study is the main objective of this project, which is also the domain of IBEKA mission to empower the local community, through their local resources, for local communities benefit.</t>
  </si>
  <si>
    <t>In 2008, an engineering lecture of Subang University began to explore the local renewable energy potential in the surrounding area. IBEKA Foundation as the leading microhydro power in Indonesia also looking for greater potential to scale up the concept of UNESCAP  IBEKA, the 5P's of Cinta Mekar I (120 kW) microhydro power project for social development.
Together as a partner, the team walked through the long river in an attempt to map the hydro potential, until they were impressed by the huge waterfall of Ponggang. Measuring the head, water discharge, flow duration curve, and social assessment which needs electricity access, the team committed to did the primary research and feasibility study.
Two years later, the team found the potential of Ponggang to generate 2.8 MW based on the primary study. The PreFeasibility Study was introduced to several potential donors and investment partners to gain financial support. Within the year of 2013 to 2017, Ponggang MHP project received a financial commitment from GDF Suez, PT. SMI, and Bukopin Bank for nearly 25% of the project cost. Currently, IBEKA strives to earn the financial gap to realize the project.
The objective of Ponggang MHP project is to provide electricity through renewable energy sources. The sources of this renewable energy project would benefit the local community through the 5P's business model, also benefit the climate change action through reducing the carbon equivalent from the existing power plant supply up to 12,581.94 tCO2e annually.
The local community benefits are earned by the community shares on project ownership (ongrid IPP). Which could be utilized for several social purposes, such as; education, health care, economic stimulus, social guarantee, and public facilities.</t>
  </si>
  <si>
    <t>Ponggang Minihydro Prower (2.8 Mega Watt)</t>
  </si>
  <si>
    <t>637993389769388960</t>
  </si>
  <si>
    <t>https://www.113.vovici.net/se/13B2588B6564C04D08DA9B868ECD1DEB77</t>
  </si>
  <si>
    <t>202.144.158.211</t>
  </si>
  <si>
    <t>Mozilla/5.0 (Windows NT 10.0; Win64; x64) AppleWebKit/537.36 (KHTML, like Gecko) Chrome/104.0.0.0 Safari/537.36</t>
  </si>
  <si>
    <t>official email ID: yeshilhendup@mof.gov.bt</t>
  </si>
  <si>
    <t>Mr. Yeshi Lhendup, Department of Macreconomic Affairs, Ministry of Finance, BHUTAN</t>
  </si>
  <si>
    <t>1. No poverty: 2. No hunger: 3. Good health &amp; well being: 5. Gender equality: 6. Clean water &amp; sanitation: 7. Affordable &amp; clean energy: 8. Decent work &amp; economic growth: 9. Industry, innovation &amp; infrastructure: 10. Reduced inequalities: 11. Sustainable cities &amp; communities: 13. Climate action: 15. Life on land: 16. Peace, justice &amp; strong institutions</t>
  </si>
  <si>
    <t>NA, NA, NA, NA, NA, NA, NA, NA, NA, NA, NA, NA</t>
  </si>
  <si>
    <t>Mitigation  emissions avoidance (e.g., renewable energy, clean cookstoves): Mitigation  natured based sequestration (e.g., regenerative agriculture): Adaptation &amp; resilience (e.g., flood defences, climate resilient crops)</t>
  </si>
  <si>
    <t>consortium</t>
  </si>
  <si>
    <t>projects (Solar &amp; Hydrogen)</t>
  </si>
  <si>
    <t>remaining amoiunt of US$ 500 million each in stagger manner</t>
  </si>
  <si>
    <t>To take up projects at investment landscape to showcase potentiality.</t>
  </si>
  <si>
    <t>Lack of sovereing rating and lack of international market experiences.</t>
  </si>
  <si>
    <t>consortium is also best option we could see it.</t>
  </si>
  <si>
    <t>we are looking for both USD and Euro curries investment.</t>
  </si>
  <si>
    <t>Technical and fiancial readiness</t>
  </si>
  <si>
    <t>each project US$40 million</t>
  </si>
  <si>
    <t>US$ 500 million</t>
  </si>
  <si>
    <t>financing confirmation</t>
  </si>
  <si>
    <t>Financing</t>
  </si>
  <si>
    <t>We have all the expertise at domestic and ready made market to get into operation</t>
  </si>
  <si>
    <t>Dec  2025</t>
  </si>
  <si>
    <t>2025</t>
  </si>
  <si>
    <t>Concession</t>
  </si>
  <si>
    <t>ADB, WB and IMF are advising the government.</t>
  </si>
  <si>
    <t>Either Internation and domestic. Open for global participation</t>
  </si>
  <si>
    <t>Govt of Bhutan</t>
  </si>
  <si>
    <t>Looking for applying financial derivatives  hedging and swap facility, strigent compliance and protection of environment; water shed management and glacial lakes management</t>
  </si>
  <si>
    <t>Currency risk, Climate risk</t>
  </si>
  <si>
    <t>In renewable energy, Govt of India, Asian Developemnt Bank, Govt of Japan/JICA, Govt, of Austria, EU and World Bank for TA supports for feasibility studies</t>
  </si>
  <si>
    <t>In terms of solar and hydrogen is very minimal</t>
  </si>
  <si>
    <t>80:20</t>
  </si>
  <si>
    <t>NPPF, commercial Banks, SOEs  Druk Holdings &amp; Investments &amp; Druk Green Power Corporation</t>
  </si>
  <si>
    <t>Need further stduies</t>
  </si>
  <si>
    <t>3 years</t>
  </si>
  <si>
    <t>US$1.5 billion</t>
  </si>
  <si>
    <t>No sponsor for solar projects and hydrogen project</t>
  </si>
  <si>
    <t>Energy, Transport, Food Security &amp; Agriculture, Digital Transformation, Carbon Credits</t>
  </si>
  <si>
    <t>solar, Transport through hydrogen and carbon trading</t>
  </si>
  <si>
    <t>Bhutan, Bhutan</t>
  </si>
  <si>
    <t>All mega hydropower projects implementation are undrgoing between the two Governments  Govt. of India  and Royal Govt of Bhutan under the umberalla of 30,000 MW by 2030s.</t>
  </si>
  <si>
    <t>Bhutan is diversify renewable energy sector from hydrpower projects to solar power/panel projects and hydrogen. Main objective  for diversification is for energy secuirty and become renewable energy hub. Also, to leverage carbon credit trading  to enhance resource mobilization for small landlocked country from reneable energy. In terms of time line, early financer is better and best option we are exploring.</t>
  </si>
  <si>
    <t>637993299450076651</t>
  </si>
  <si>
    <t>https://www.113.vovici.net/se/13B2588B6564C04D08DA9AB9E1F28D0A04</t>
  </si>
  <si>
    <t>83.118.44.18</t>
  </si>
  <si>
    <t>Mozilla/5.0 (Macintosh; Intel Mac OS X 10_15_7) AppleWebKit/537.36 (KHTML, like Gecko) Chrome/105.0.0.0 Safari/537.36</t>
  </si>
  <si>
    <t>Energy, Transport, Carbon Credits</t>
  </si>
  <si>
    <t>Public Transport Electrification</t>
  </si>
  <si>
    <t>First of its kind in Thailand</t>
  </si>
  <si>
    <t>Bangkok EBus Programme aims to transform entire privately operated public buses within Bangkok from gasoline powered to electric buses. The project will involve between 1,0005,000 buses  that would be replaced by electric buses manufactured in Thailand. Project is expected to commence operation in Q4 2022 and continue rollout afterwards.</t>
  </si>
  <si>
    <t>637992420376743178</t>
  </si>
  <si>
    <t>https://www.113.vovici.net/se/13B2588B6564C04D08DA95250C86F1150F</t>
  </si>
  <si>
    <t>124.248.186.33</t>
  </si>
  <si>
    <t>Mozilla/5.0 (Windows NT 10.0; Win64; x64) AppleWebKit/537.36 (KHTML, like Gecko) Chrome/105.0.0.0 Safari/537.36 Edg/105.0.1343.33</t>
  </si>
  <si>
    <t>ranarith.iv@rhbgroup.com</t>
  </si>
  <si>
    <t>Iv Ranarith, RHB Securities (Cambodia)</t>
  </si>
  <si>
    <t>The project green framework will be reviewed by third party and will aim to get certification from Climate Bond Initiative</t>
  </si>
  <si>
    <t>7. Affordable &amp; clean energy: 13. Climate action</t>
  </si>
  <si>
    <t>The renewable energy transpose generation above is based on the PVsyst P90 simulation. For the first 5 month of operation (FebJune 2022), the plant generated total of 16,236 MWh or an average of 3,247 Mwh per month .</t>
  </si>
  <si>
    <t>The Project enables increased production of renewable energy which displaces energy from fueloil given its competitive position. The plant will save on an average of 7,004 tCO₂ per annum., 36,790 MWh/year</t>
  </si>
  <si>
    <t xml:space="preserve"> Assignment of rights and benefits of PPA and Direct Agreement with the EDC and first ranking charge on project land (leasehold) among others.</t>
  </si>
  <si>
    <t>PESTECH International Berhad</t>
  </si>
  <si>
    <t>PESTECH International Berhad (ultimate controlling shareholder)  94% ownership</t>
  </si>
  <si>
    <t>PESTECH International Berhad (ultimate controlling shareholder)  94% ownership and Mr Salah A Essa  6% ownership</t>
  </si>
  <si>
    <t>Green Sustainable Ventures (Cambodia)</t>
  </si>
  <si>
    <t>17 years</t>
  </si>
  <si>
    <t>Senior Bond</t>
  </si>
  <si>
    <t>Mobilizing debt investment</t>
  </si>
  <si>
    <t>Rising cost of debt versus existing cost of bank loan.</t>
  </si>
  <si>
    <t>USD 2 million</t>
  </si>
  <si>
    <t>Senior Bond/Debt of up to USD19 million</t>
  </si>
  <si>
    <t>1. Investors are invited to submit indicative interest starting September 2022 
2. Target settlement: Q4 2022.</t>
  </si>
  <si>
    <t>USD2 million</t>
  </si>
  <si>
    <t>USD19 million to refinance existing facility and reimburse to Sponsor.</t>
  </si>
  <si>
    <t>Operational date: 27 January 2022, COD: 31 January 2022</t>
  </si>
  <si>
    <t>The PPA is for 20 years commenced from COD 31 January 2022</t>
  </si>
  <si>
    <t>Design, build, operate</t>
  </si>
  <si>
    <t>We are currently in discussion with one particular multilateral development fund. We are unable to disclose their name since the investment is not finalized and we had not asked for their consent.</t>
  </si>
  <si>
    <t>1. RHB Securities (Cambodia)  Lead Arranger 2. VDB/Bayon Law Group as the lawers and 3. Grant Thornton as the reporting accountant.</t>
  </si>
  <si>
    <t>PESTECH (Cambodia) Plc, the subsidiary of PESTECH International Berhad, is the turnkey contractor for the project.</t>
  </si>
  <si>
    <t>Developer is a special purpose company under the name Green Sustainable Ventures (Cambodia). The ultimate sponsor and holding company is PESTECH International Berhad, an electrical enginerring group listed on the main board of Bursa Malaysia.</t>
  </si>
  <si>
    <t>Electricity payment is in USD. The EDC has the right to pay up to 10% of a monthly bill in local currency khmer riel at the prevailing market rate. The bond is issued and settled in USD, The project contribute directly to the lower emission due to its competitive tarrif compared to heavy fuel oil and coal generation in the country., PPA is for 20years on a takeorpay basis. EDC credit and it's PPA has proven highly bankable among southeast Asia regional banks and investors., PPA term is on a takeorpay basis., Electricity tariff is fixed for the entire 20 year PPA, EDC is the sole counter party as offtaker., The plant is developed and operated by entities within the Pestech Group which has high technical knowledge and knowhow in the utilityscale electrical industry for many years. The group has track record and experience in EPCC and O&amp;M of utilities assets.</t>
  </si>
  <si>
    <t>Currency risk, Climate risk, Credit risk, Demandside risk, Inflation risk, Counterparty risk, Operational risk</t>
  </si>
  <si>
    <t>RHB Securities (Cambodia)</t>
  </si>
  <si>
    <t>Pestech International Berhad (Equity of USD10 million) and RHB Bank (debt financing of USD16 million)</t>
  </si>
  <si>
    <t>USD25.6 million</t>
  </si>
  <si>
    <t>Maximum 80/20 debt to equity</t>
  </si>
  <si>
    <t>20 years commenced from 31 January 2022 (COD)</t>
  </si>
  <si>
    <t>USD25.9 million (inclusive of preCOD operating and financing costs)</t>
  </si>
  <si>
    <t>Pestech International Berhad (Equity) and RHB Bank (Cambodia) as project financier</t>
  </si>
  <si>
    <t>Solar</t>
  </si>
  <si>
    <t>Svay Rieng Province, Cambodia</t>
  </si>
  <si>
    <t>Svay Rieng Province</t>
  </si>
  <si>
    <t>1. Background of Issuer and Promoter: Issuer is a special purpose company set up to develop, own and operate a fully operational 20MW solar photovoltaic (“PV”) power plant in Svay Rieng Province, Cambodia. The solar PV power plant was fully built and achieved its Commercial Operation Date on 31 January 2022. Issuer is a subsidiary of  an integrated electrical power technology group of companies listed on the Main Market of Bursa Malaysia.
2. Issue Type and Amount: Senior Bond of up to USD19 million to refinance existing bank loan 
3. Green: Issuer's green bond framework is being reviewed by an accredited external review and Issuer committed to have the Bond certified by Climate Bond Initiative 
4. Salient features of the Solar PV plant: (a) The plant carries a standard 20year PPA with Cambodia's stateowned utility company EDC on a takeorpay basis for a maximum capacity of 20MWac injecting into the national grid via a nearby substation. (b) The plant achieved its COD on 31 January 2022 and has been operating at P90 level with no reported incidence. (c) the plant contribute to Cambodian government goal of net zero by 2050 by increasing its renewable energy mix, particularly solar mix since Cambodia has one of the highest solar irradiation resource in the world. Thanks to that and also the credit strength of the EDC and the bankability of the PPA, solar installed capacity has increased from 10MW in 2017 to 337.8 MW in 2021. Multiple other large scale projects are under construction.</t>
  </si>
  <si>
    <t>637986283582845205</t>
  </si>
  <si>
    <t>https://www.113.vovici.net/se/13B2588B6564C04D08DA908C43BAD3DD0B</t>
  </si>
  <si>
    <t>10400</t>
  </si>
  <si>
    <t>124.122.125.187</t>
  </si>
  <si>
    <t>assessment</t>
  </si>
  <si>
    <t>lack of exposure to investors</t>
  </si>
  <si>
    <t>100000@</t>
  </si>
  <si>
    <t>review</t>
  </si>
  <si>
    <t>1 million</t>
  </si>
  <si>
    <t>USD 100000</t>
  </si>
  <si>
    <t>feasibility assessment</t>
  </si>
  <si>
    <t>completion</t>
  </si>
  <si>
    <t>10%</t>
  </si>
  <si>
    <t>2031</t>
  </si>
  <si>
    <t>SC</t>
  </si>
  <si>
    <t>Security exchange</t>
  </si>
  <si>
    <t>foreign exchange fluctuations</t>
  </si>
  <si>
    <t>security exchange</t>
  </si>
  <si>
    <t>5</t>
  </si>
  <si>
    <t>10 millions</t>
  </si>
  <si>
    <t>Other: Please specify, None</t>
  </si>
  <si>
    <t>early warning</t>
  </si>
  <si>
    <t>Bond issuance</t>
  </si>
  <si>
    <t>637981229332485085</t>
  </si>
  <si>
    <t>ParticipantURL</t>
  </si>
  <si>
    <t>Longitude</t>
  </si>
  <si>
    <t>Latitude</t>
  </si>
  <si>
    <t>ZIP/Postal Code</t>
  </si>
  <si>
    <t>State/Province</t>
  </si>
  <si>
    <t>City</t>
  </si>
  <si>
    <t>Browser Version</t>
  </si>
  <si>
    <t>Browser Family</t>
  </si>
  <si>
    <t>Browser Maker</t>
  </si>
  <si>
    <t>Pointing Method</t>
  </si>
  <si>
    <t>OS Version</t>
  </si>
  <si>
    <t>Operating System Name</t>
  </si>
  <si>
    <t>Device Name</t>
  </si>
  <si>
    <t>Device Maker</t>
  </si>
  <si>
    <t>Device Type</t>
  </si>
  <si>
    <t>DBA Version</t>
  </si>
  <si>
    <t>DBA Replay URL</t>
  </si>
  <si>
    <t>DBA Visitor ID</t>
  </si>
  <si>
    <t>DBA Page ID</t>
  </si>
  <si>
    <t>DBA Site ID</t>
  </si>
  <si>
    <t>Respondent's Hostname</t>
  </si>
  <si>
    <t>Respondent's IP Address</t>
  </si>
  <si>
    <t>Web Browser's User Agent</t>
  </si>
  <si>
    <t>Referring URL</t>
  </si>
  <si>
    <t>Occurrence</t>
  </si>
  <si>
    <t>Task ID</t>
  </si>
  <si>
    <t>Source Type</t>
  </si>
  <si>
    <t>Response Source</t>
  </si>
  <si>
    <t>Last Page</t>
  </si>
  <si>
    <t>Culture</t>
  </si>
  <si>
    <t>Campaign Status</t>
  </si>
  <si>
    <t>Last Modified</t>
  </si>
  <si>
    <t>Over Quota</t>
  </si>
  <si>
    <t>Branched Out</t>
  </si>
  <si>
    <t>Campaign Type</t>
  </si>
  <si>
    <t>Campaign Name</t>
  </si>
  <si>
    <t>Macquarie Transport EV Project</t>
  </si>
  <si>
    <t>Cambodia: marketbased instruments</t>
  </si>
  <si>
    <t>Thailand: EBuses within Bangkok and vicinity</t>
  </si>
  <si>
    <t>Bangladesh, Bhutan, India, Japan, Singapore: Crossboarder trading by diversifying market, Increase domestic supply., Increase supply in Indian market, Carbon Credit Trading, Carbon Credit Trading</t>
  </si>
  <si>
    <t>Indonesia: Power sold to State Electricity Corp.</t>
  </si>
  <si>
    <t>Cambodia: ACLEDA Bank’s green bonds will support green projects, assets, and expenditures in the following categories:   1 Renewable Energy 2 Green Buildings 3 Energy Efficiency 4 Clean Transportation</t>
  </si>
  <si>
    <t>China: 111</t>
  </si>
  <si>
    <t>Thailand: In fact, clients from anywhere in the world can receive services.</t>
  </si>
  <si>
    <t>India, Other: GCC Countries of UAE, Saudi Arabia, Oman, Bahrain, Kuwait, Qatar, and possibly further linkage to Egypt</t>
  </si>
  <si>
    <t>Other, please specify: Green Bond</t>
  </si>
  <si>
    <t>Other, please specify: Sustainability Bond</t>
  </si>
  <si>
    <t>Other, please specify: All of the Above</t>
  </si>
  <si>
    <t>Other, please specify: All of the above are applicable across the 25 proposed interventions  Infrastructure asset  both greenfield and brownfield, revenue generating programs, nonrevenue generating programs, fund and enterprise</t>
  </si>
  <si>
    <t>Other, please specify: Technical support</t>
  </si>
  <si>
    <t>Other, please specify: Technical support and demostration</t>
  </si>
  <si>
    <t>Yes, please specify who:: Cambodia's state utility Electricité Du Cambodge (EDC)</t>
  </si>
  <si>
    <t>Yes, please specify who:: The State Electricity Corp. (PT. PLN)</t>
  </si>
  <si>
    <t>Yes, please specify who:: The State Electricity Corp. (PLN)</t>
  </si>
  <si>
    <t>Yes, please specify who:: Government of Pakistan</t>
  </si>
  <si>
    <t>Yes, please specify who:: Confidential</t>
  </si>
  <si>
    <t>ARE THERE APPOINTED ADVISORS</t>
  </si>
  <si>
    <t>TYPE OF FINANCE REQUIRED (SIX MONTHS)</t>
  </si>
  <si>
    <t>Grant, please specify which type:: sponsor</t>
  </si>
  <si>
    <t>Debt, please specify which type:: Senior Bond/Debt of up to USD19 million</t>
  </si>
  <si>
    <t>Grant, please specify which type:: first option and then to concessional financing, if any.</t>
  </si>
  <si>
    <t>Debt, please specify which type:: Green Bond</t>
  </si>
  <si>
    <t>Debt, please specify which type:: Sustainability Bond plus Sustainability loan</t>
  </si>
  <si>
    <t>Other, please specify:: 投资已到位</t>
  </si>
  <si>
    <t>Grant, please specify which type:: Grant as the initial capital for public to pay their equity/shares proportionally</t>
  </si>
  <si>
    <t>Other, please specify:: None for this project, but needs for replicating this project model to other places by 13</t>
  </si>
  <si>
    <t>Other, please specify:: Blended Finance</t>
  </si>
  <si>
    <t>Grant, please specify which type:: Research grant, capability building grant</t>
  </si>
  <si>
    <t>Grant, please specify which type:: GEF/GCF/private</t>
  </si>
  <si>
    <t>Other, please specify:: xyz</t>
  </si>
  <si>
    <t>MIN SIZE OF INVESTMENT (SIX MONTHS</t>
  </si>
  <si>
    <t>MIN SIZE OF INVESTMENT (TWELVE MONTHS)</t>
  </si>
  <si>
    <t>TYPE OF FINANCE REQUIRED (TWELVE MONTHS)</t>
  </si>
  <si>
    <t>Grant, please specify which type:: donation</t>
  </si>
  <si>
    <t>Grant, please specify which type:: Grant first and followed by concesional borrowings, if any.</t>
  </si>
  <si>
    <t>Debt, please specify which type:: Sustainability Bond and Sustainability Loan</t>
  </si>
  <si>
    <t>Other, please specify:: AD</t>
  </si>
  <si>
    <t>Other, please specify:: ...</t>
  </si>
  <si>
    <t>Grant, please specify which type:: Grant (pure) for financing the public equities</t>
  </si>
  <si>
    <t>Other, please specify:: None for this project, but needs for replicating this project model to other places</t>
  </si>
  <si>
    <t>Grant, please specify which type:: Technical Assistance</t>
  </si>
  <si>
    <t>Grant, please specify which type:: Research grant, capability building grant, Grant  rese</t>
  </si>
  <si>
    <t>FUNDING REQUIRED (AFTER TWELVE MONTHS)</t>
  </si>
  <si>
    <t>TYPE OF FINANCE REQUIRED (AFTER TWELVE MONTHS)</t>
  </si>
  <si>
    <t>MINIMUM FUNDING (AFTER TWELVE MONTHS)</t>
  </si>
  <si>
    <t>The project, will at full development target 350,000 metric tons of green hydrogen production a year, from 5GW of renewable generation capacity and 3GW of electrolyser capacity, displacing 5 – 6 million tonnes per annum of CO2 emissions: The project, will at full development target 350,000 metric tons of green hydrogen production a year, from 5GW of renewable generation capacity and 3GW of electrolyser capacity,: The project once fully developed will employ an estimated 3,000 people, with 15,000 construction jobs supported over the fouryear construction period.Over 90% of these jobs are expected to be filled by local Namibians.</t>
  </si>
  <si>
    <t>6. Clean water &amp; sanitation: 7. Affordable &amp; clean energy: 9. Industry, innovation &amp; infrastructure: 10. Reduced inequalities: 11. Sustainable cities &amp; communities: 13. Climate action</t>
  </si>
  <si>
    <t>For every 1,000 electric vehicles deployed, the amount of CO2 reduced will be 19,200 tons: 6,000 people per 1,000 vehicles deployed: 1,000</t>
  </si>
  <si>
    <t>1. No poverty: 2. No hunger: 3. Good health &amp; well being: 4. Quality education: 5. Gender equality: 7. Affordable &amp; clean energy: 8. Decent work &amp; economic growth: 9. Industry, innovation &amp; infrastructure: 10. Reduced inequalities: 13. Climate action</t>
  </si>
  <si>
    <t>NA  its adaptation: NA  its adaptation: NA  its adaptation: NA  its adaptation: Protection of +400K people living in exposed areas to flooding: Protection of +400K people living in exposed areas to flooding: NA: NA: NA: $759M of capital cost due to damaged infrastructures will be avoided: $4.4bn in annual GDP will be protected (avoided disruptions from flooding)</t>
  </si>
  <si>
    <t>1. No poverty: 2. No hunger: 3. Good health &amp; well being: 6. Clean water &amp; sanitation: 8. Decent work &amp; economic growth: 9. Industry, innovation &amp; infrastructure: 10. Reduced inequalities: 11. Sustainable cities &amp; communities: 13. Climate action</t>
  </si>
  <si>
    <t>5 million tons of CO2e over 8 years: 25 million tons of CO2e over 8 years: 30 million acres: 3 million beneficiaries: 30 million people: 30% average income increase: $300 million in private sector investment in farms and businesses raised</t>
  </si>
  <si>
    <t>1. No poverty: 2. No hunger: 5. Gender equality: 8. Decent work &amp; economic growth: 10. Reduced inequalities: 12. Responsible consumption &amp; production: 13. Climate action: 14. Life below water: 15. Life on land</t>
  </si>
  <si>
    <t>tdb: tbd: tbd: tbd: tbd: 5000: 500 ocean ventures are created and developped</t>
  </si>
  <si>
    <t>1. No poverty: 2. No hunger: 5. Gender equality: 6. Clean water &amp; sanitation: 8. Decent work &amp; economic growth: 11. Sustainable cities &amp; communities: 12. Responsible consumption &amp; production: 13. Climate action: 14. Life below water</t>
  </si>
  <si>
    <t>Projects related to Commission des Forêts d'Afrique Centrale</t>
  </si>
  <si>
    <t>Burundi, Cameroon, Central African Republic, Chad, Congo, DR Congo, Gabon, Rwanda</t>
  </si>
  <si>
    <t>Forestry: The COMIFAC forest conservation project will lead to the conservation of forests in Central Africa, resulting in CO2e of sequestration</t>
  </si>
  <si>
    <t>Land Restoration &amp; Building Resilience, Ecosystems Based Approach, Carbon Credits</t>
  </si>
  <si>
    <t>Nonrevenue generating programs (e.g., wetland regeneration project, without carbon credits)</t>
  </si>
  <si>
    <t>no sponsor</t>
  </si>
  <si>
    <t>REPALEAC</t>
  </si>
  <si>
    <t>Demandside risk</t>
  </si>
  <si>
    <t>The sustainability of the project will depend on the link with the carbon trading scheme in the Central African region</t>
  </si>
  <si>
    <t>Congo Bassin Climate Commission</t>
  </si>
  <si>
    <t>50% depending on the dynamics of the Carbon Trading in the region</t>
  </si>
  <si>
    <t>Grant funding required</t>
  </si>
  <si>
    <t>Feasibility assessment of the project</t>
  </si>
  <si>
    <t>3.5 million</t>
  </si>
  <si>
    <t>CCBC</t>
  </si>
  <si>
    <t>USD 7 million</t>
  </si>
  <si>
    <t>USD 7 millions</t>
  </si>
  <si>
    <t>expand the project</t>
  </si>
  <si>
    <t>1. No poverty: 3. Good health &amp; well being: 7. Affordable &amp; clean energy: 8. Decent work &amp; economic growth: 10. Reduced inequalities: 11. Sustainable cities &amp; communities: 12. Responsible consumption &amp; production: 13. Climate action: 15. Life on land: 17. Partnerships for the goals</t>
  </si>
  <si>
    <t>Nassim Oulmane UNECA, for more information please reach out to Mapeine Florentine from CBCC : Mapeine Florantine</t>
  </si>
  <si>
    <t>oulmane@un.org</t>
  </si>
  <si>
    <t>FOREST CONSERVATION</t>
  </si>
  <si>
    <t>NGO (COMIFAC)</t>
  </si>
  <si>
    <t>US$: 7,340,000.00</t>
  </si>
  <si>
    <t>2019</t>
  </si>
  <si>
    <t>FINANCIAL ACTIVITIES</t>
  </si>
  <si>
    <t>PROJECT EXPANSION</t>
  </si>
  <si>
    <t>Mitigation  emissions removal (e.g., direct air capture, enhanced weathering), Mitigation  emissions capture (e.g., geothermal plant removing carbon at source)</t>
  </si>
  <si>
    <t>1. No poverty: 3. Good health &amp; well being: 10. Reduced inequalities</t>
  </si>
  <si>
    <t>MRV</t>
  </si>
  <si>
    <t>Louis, ECA.</t>
  </si>
  <si>
    <t>lubango@un.org</t>
  </si>
  <si>
    <t>Energy  biogas, wastetoenergy</t>
  </si>
  <si>
    <t>Food Security &amp; Agriculture, Land Restoration &amp; Building Resilience, Carbon Credits</t>
  </si>
  <si>
    <t>$30,000,000 USD</t>
  </si>
  <si>
    <t>KawiSafi Ventures, AXA IM Alts,  Engie RDE, EU ElectriFI fund, Chroma Impact, Blink CV, Co Capital , Triodos Bank</t>
  </si>
  <si>
    <t>FMO, EDFI</t>
  </si>
  <si>
    <t>We have a goal of impacting one million people (250K farms) with our technology by 2025. To do this, we have 4 strategic actions/milestones:
1. Reach more farmers, by increasing our commercial sales capacity in existing markets and creating commercial opportunities in new markets
2. Efficient operations, by being more efficient on a per farmer basis in our operations and activities
3. Maximizing impact and impact measurement and reporting, by further developing data and infrastructure platforms and processes
4. Improving farmer experience, by looking at users as longterm partners who are satisfied, make referrals, and maximize our impact</t>
  </si>
  <si>
    <t>$10,000,000</t>
  </si>
  <si>
    <t>185,655 per year: 240828: 250: 21 million overall</t>
  </si>
  <si>
    <t>Once a Sistema.bio unit is installed, impact starts with the outputs of the technology at each farm: access to clean, renewable energy, agricultural inputs and waste treatment. Measured against the baseline conditions of the farm and household, clean energy displaces existing energy costs and time collecting firewood, and also reduces health risks for women in the household linked to poor indoor air quality. Fertilizer improves access to nutrients for plants and soil base, reduces costs and health and environmental damage from chemical fertilizers. Waste treatment greatly reduces the greenhouse gases from manure management while also reducing odors, flies, and water contamination</t>
  </si>
  <si>
    <t>100,000,000 farms around the world</t>
  </si>
  <si>
    <t>1. No poverty: 2. No hunger: 3. Good health &amp; well being: 5. Gender equality: 7. Affordable &amp; clean energy: 8. Decent work &amp; economic growth: 13. Climate action: 15. Life on land</t>
  </si>
  <si>
    <t>Sistema.bio method for tracking data is through a bestinclass data tracking system which records data from smartphones  in the field and tracks and analyzes this data throughout the client life cycle in a cloudbased dynamic database. Using the Taro Works smartphone platform, technicians and promoters collect data, GPS coordinates and photos directly in the field. This data is loaded onto the Salesforce platform where it is stored and analyzed. The baseline conditions from each farm are recorded in order to track GHG emissions, energy use, economic and other impacts over time. Biogas users are recorded in a genderdisaggregated data sets to understand the how our impacts are distributed within rural populations. Sistema.bio has 4 registered projects under Gold Standard, which follow the Technologies and Practices to Displace Decentralized Thermal Energy Consumption v3.1 methodology to measure GHG reductions.</t>
  </si>
  <si>
    <t>Stephanie Zayed  Sistema.bio</t>
  </si>
  <si>
    <t>stephanie@sistema.bio</t>
  </si>
  <si>
    <t>Kenya, Nigeria, South Africa</t>
  </si>
  <si>
    <t>Energy Technology</t>
  </si>
  <si>
    <t>Energy, Digital Transformation, Water &amp; Cities</t>
  </si>
  <si>
    <t>Venture Capitalist</t>
  </si>
  <si>
    <t>Burkina Faso, Burundi, Cameroon, Côte d'Ivoire, DR Congo, Ethiopia, Ghana, Kenya, Liberia, Madagascar, Malawi, Mali, Mozambique, Nigeria, Rwanda, Senegal, Sierra Leone, Uganda, Zambia, Zimbabwe</t>
  </si>
  <si>
    <t>Solar Home Systems and Clean Cookstoves</t>
  </si>
  <si>
    <t>BioLite is a going concern company with over $50M in revenue and about breakeven profitability. The establishment of the business has been supported by $42M in equity and $15M of debt already invested.</t>
  </si>
  <si>
    <t>KawiSafi, Acumen, Emerson Collective, Rose Park Associates</t>
  </si>
  <si>
    <t>Series A 2011, Series B 2015, Series C 2017, Series D 2018, Series E 2022</t>
  </si>
  <si>
    <t>$15M</t>
  </si>
  <si>
    <t>200300K tons of CO2e/yr today. We anticipate doubling this annual impact in the next 1224 months.: 2,000+ MWh/yr: 500K+ tons of wood protected via more efficient cookstoves: 5+ million: 100 jobs created directly in BioLite’s office and generate sales commission for over 5,000 sales agents through our distribution partners. Additionally, our efficient products products have saved our customers $200M+ in fuel savings</t>
  </si>
  <si>
    <t>Our lighting and cooking products have shown to provide benefits to our endcustomer across multiple dimensions.
1. Solar home systems:
1a. Our solar home systems provide lighting for people that live offthegrid or in an unreliable grid. There are many benefits to lighting, such as added security and being able to work or study after the sun goes down
1b. Additionally, with the rapid adoption of mobile phones and smart phones, which are a transformative tool for economic development, our products allow our customers to charge them at home
2. Clean cookstoves
2a. The innovative technology in our charcoal and wood cookstoves allow for a cleaner combustion of the fuel, meaning that less fuel is used (and less fuel needs to be purchased or time spend gathering) and less smoke if produced (which significantly improve the health of our customers that were previously breathing in smoke from an open fire)
2b. Open fires also release significant amounts of CO2 and produce a staggering 25% of global black carbon emissions. This is more than all the world’s cars and trucks combined. Each stove is able to save ~3.5 tons of CO2e per year
2c. We are able generate and sell carbon credits with these stoves and pass on revenues to our endcustomers as subsidies, allowing them to purchase a premium stove at an affordable price</t>
  </si>
  <si>
    <t>Solar home systems: ~$300400M across offgrid lighting categories. Cookstoves: ~$100M for clean cookstoves</t>
  </si>
  <si>
    <t>1. No poverty: 3. Good health &amp; well being: 7. Affordable &amp; clean energy: 10. Reduced inequalities: 13. Climate action: 17. Partnerships for the goals</t>
  </si>
  <si>
    <t>Data in our impact report is primarily based on reported sales in our CRM system, which is verified in the context of our annual financial audit. Regarding emission reductions, these are divided into emission reductions that we convert to saleable carbon credits, and emission reductions that we track using the same conversion factors do not convert to carbon credits. The emission reductions that are converted to a saleable commodity are issued as carbon credits, and are registered, monitored and verified through leading global carbon standards, including the Gold Standard and Verra. Furthermore, in January this year, 60 Decibelsan impact measurement company released a report on the impact of our product on end users. 
https://blog.bioliteenergy.com/blogs/roadtoimpact/2021impactreport</t>
  </si>
  <si>
    <t>Derek Ewald, Chief of Staff at BioLite</t>
  </si>
  <si>
    <t>derek@bioliteenergy.com</t>
  </si>
  <si>
    <t>Food loss mitigation</t>
  </si>
  <si>
    <t>Factor[e] Ventures, Energy Access Ventures, Stichting DOEN, Pymwymic, Untapped</t>
  </si>
  <si>
    <t>€6.9m in equity has been raised</t>
  </si>
  <si>
    <t>KawiSafi, EAV, DOEN, PYMWIMIC, Factor[e], Untapped</t>
  </si>
  <si>
    <t>Food security and agriculture manufacturing of organic fertilizers.</t>
  </si>
  <si>
    <t>Shareholders contributions and angel investors through grants</t>
  </si>
  <si>
    <t>Private sector and government of Kenya</t>
  </si>
  <si>
    <t>$ 800,000</t>
  </si>
  <si>
    <t>2017</t>
  </si>
  <si>
    <t>$20,000</t>
  </si>
  <si>
    <t>24000: 34,000 tonnes: 25,000: 200,000: 600: 100,000: 30%</t>
  </si>
  <si>
    <t>Farmers are diverse, but take the example of Mr. Kibuchi, a rice farmer. He nets ~$350/year from a 1.5acre rice field. Since 2017, he has been testing our fertilizer instead, and noticed that for the same price that he pays, he is getting around 25% more in harvest yield and uses 15% less irrigation water for his crops. Part of this increased yield he keeps to the family table, while part of this excess harvest he sells to the nearby rice mill. As a result, at the same input costs, his new net is now around $600/year, which is a 70% increase. So far we have positively impacted 10,300 farmers like Mr. Kibuchi. 
Furthermore, our biomass processing systems can support new profitable villagebased fertilizer production in rural communities. Another group of beneficiaries are our partnering local agricultural organizations and entrepreneurs who operate and profit from our systems, and the additional rural youths they employ to support the localized production. Each  system creates $60,000/year of new job/income opportunities per village. Take the example of Mr. Japheth. He graduated from high school, and had difficulty finding a job in his ancestral village. He was about to move to a slum in Nairobi to find an urban job. Instead he became a production associate at our villagebased production. He got to stay in his home village, and three years later, became promoted to production foreman. Now he is contemplating an MBA degree to further his career. Widespread adoption of our systems will lead to creation of around $10 million/year of additional income opportunities for 1 million underemployed youths in rural communities. As of now, we have created $330,000 in additional jobs/economic activities in rural communities.
Furthermore, we have sequestered at least 34,000 tonnes of CO2equivalent so far. For our carbon offset potential, an independent assessment was conducted on the Safi technology through the Swedish Energy Agency and Cornell University. At 10% market penetration, Takachar can mitigate up to 3.9 billion tons of CO2e per year. 
Finally, by providing a profitable output for crop residues for smallholder farmers to eliminate openair burning, we reduce residue burning and health effects/deaths of smog upon 200 million people who reside within 100 km of these areas or in nearby cities worldwide. At our current scale, we have mitigated the following pollutants: 18.3 tons of methane (CH4), 154 tons of carbon monoxide (CO), 1.7 tons of NOx, 17.8 tons of particulates (PM2.5), 1.8 tons of black carbon, and 24,000 tons of CO2. As crop residue burning is a significant contributor to urban smog, our intervention has also reduced the pollution level in the nearby villages and cities accordingly. According to recent public health research, this has the potential to increase the average life expectancy by 5.3 years of the 200 million people who reside within 100 km of the affected areas.</t>
  </si>
  <si>
    <t>In our initial beachhead market (SOM) involving smallholder farmers tilling degraded soil in rural Kenya, there are an estimated 3 million vulnerable farmers, spending ~US$85 million/year on ineffective fertilizer.</t>
  </si>
  <si>
    <t>1. No poverty: 2. No hunger: 8. Decent work &amp; economic growth: 13. Climate action</t>
  </si>
  <si>
    <t>Initially, we will track the technical viability as well as the cost effectiveness of our technology. In this initial smallscale pilot, our ability to measure systematic social and environmental impacts such as increases in farmers’ income, rural livelihood, and overall soil health will be somewhat limited. 
In the first stage, we have been tracking the social impact on farmers. With their permission, we have been tracking their soil pH, amount of irrigation used, nutrient level, harvest yield, harvest sales, and net income, in comparison with farmers outside of our technology’s production network. If effective, then in regions where our decentralized operation is adopted, we will see an improvement in all these indicators (less acidic soil, less irrigation need, higher nutrient retention, higher yield, etc.) when compared to the data from regions where our operation has not been adopted. 
As we scale up our intervention further, one key indicator of our impact is the number of crop residues put to good use. This is usually tracked by the perton usage fee that our system processes, and is directly incorporated in Safi’s revenue stream.</t>
  </si>
  <si>
    <t>Joyce Kamande, Safi Organics</t>
  </si>
  <si>
    <t>joycekamande54@gmail.com</t>
  </si>
  <si>
    <t>Tackling food loss and waste; Circular economies</t>
  </si>
  <si>
    <t>GIZ  Strategic Partnership Technology in Africa (SPTA), Bayer Foundation, Mercy Corps AgriFin and Greentec Capital Partners.</t>
  </si>
  <si>
    <t>$92,000 USD in grants and technical assistance</t>
  </si>
  <si>
    <t>GIZ  Strategic Partnership Technology in Africa (SPTA), Bayer Foundation, Mercy Corps AgriFin</t>
  </si>
  <si>
    <t>Namibia, South Africa: Project built, Power supplied to South Africa, helping with reliability and decarbonisation.</t>
  </si>
  <si>
    <t>Cameroon, Egypt, Ghana, Nigeria, Rwanda, Uganda: EV will become available through MAX's subscription platform, EV will become available through MAX's subscription platform, EV will become available through MAX's subscription platform, EV will become available through MAX's subscription platform, EV will become available through MAX's subscription platform, EV will become available through MAX's subscription platform</t>
  </si>
  <si>
    <t>Nigeria: Optimized drainage systems in a State severy impacted by Sea Level rise &amp; extreme precipitation</t>
  </si>
  <si>
    <t>Benin, Botswana, Burundi, DR Congo, Ethiopia, Kenya, Mozambique, Nigeria, Rwanda, South Africa, Tanzania, Uganda, Zambia, Zimbabwe: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t>
  </si>
  <si>
    <t>Burundi, DR Congo, Egypt, Ethiopia, Kenya, Rwanda, South Sudan, Sudan, Tanzania, Uganda: The project will also provide to Burundi as land locked country  opportunities to tap into other international seas and ports including Mediterranean &amp; Red Sea, The project will also provide to DRC as land locked country  opportunities to tap into other international seas and ports including Mediterranean &amp; Red Sea, CCountry of project operation (Principal beneficiary), The project will  provide to Ethiopia  opportunities to tap into other international seas and ports including Mediterranean &amp; Red Sea, The project will  provide to Kenya  opportunities to tap into other international seas and ports including Mediterranean &amp; Red Sea, The project will provide to Rwanda as land locked country  opportunities to tap into other international seas and ports including Mediterranean &amp; Red Sea, The project will provide to South Sudan as land locked country  opportunities to tap into other international seas and ports including Mediterranean &amp; Red Sea, The project will provide to South Sudan  as landlocked country  opportunities to tap into other international seas and ports including Mediterranean &amp; Red Sea, The project will  provide to Tanzania  opportunities to tap into other international seas and ports including Mediterranean &amp; Red Sea, The project will  provide to Uganda opportunities to tap into other international seas and ports including Mediterranean &amp; Red Sea</t>
  </si>
  <si>
    <t>Kenya, Uganda: Over 7,000 systems installed so far and with growing projections, Just launched a 10,000 unit carbon project in the country</t>
  </si>
  <si>
    <t>Kenya, Uganda, Zimbabwe: GHGs from lack of cold chain is estimated to be 6%. Compared to the aviation industry which is 1.9%. When food decays it releases Methane, who’s GHG impact is 27X higher than that of CO₂. Yet, 80% of this can be curbed with efficient cold chain., More jobs in rural communities could be created along the establishment of onfarm and firstmile cold chain infrastructure, estimating more than 30 jobs per cooling facility., Inadequate cold chain in Zimbabwe, where 70% of the population rely on agriculture, has led to loss of market value of up to 50%, leaving little profit for farming communities. More jobs can be created along the chain in packhouses, precooling, etc.</t>
  </si>
  <si>
    <t>Kenya, Nigeria, Tanzania, Uganda: We already set up two production plants in rural kenya and serving 10,000 plus rural farmers with provision of carbon negative organic fertilizers., We are expanding to the cointry with local partners to implicate what we are doing in Kenya using their locally available biomass.With the adoption of our technology we are targeting to reach a customer base of atleast 2Million farmers., We scale in this country through the franchise model with local enterpreneurs who are interested in the business.</t>
  </si>
  <si>
    <t>Water &amp; Cities, Other: Please specify:Health  Reduction of waterborne diseases due to optimized drainage</t>
  </si>
  <si>
    <t>Other, please specify:: Debt will also be used.: Debt and Equity used.</t>
  </si>
  <si>
    <t>Grant, please specify which type:: EMobility Grant, Electric Mobility R&amp;D Infrastructure Grant: Regional and Institutional: Venture Capital</t>
  </si>
  <si>
    <t>Other, please specify:: NA</t>
  </si>
  <si>
    <t>Equity, please specify which type:: Growth Equity</t>
  </si>
  <si>
    <t>Grant, please specify which type:: angel investment: convertible debt</t>
  </si>
  <si>
    <t>Grant, please specify which type:: USD 7 million</t>
  </si>
  <si>
    <t>Grant, please specify which type:: N/A</t>
  </si>
  <si>
    <t>Equity, please specify which type:: Assuming the cabin trading market in Central Africa is operationnal</t>
  </si>
  <si>
    <t>Equity, please specify which type:: N/A</t>
  </si>
  <si>
    <t>Count of THEME</t>
  </si>
  <si>
    <t>AMOUNT OF FINANCING REQUIRED (m$)</t>
  </si>
  <si>
    <t>Sum of TOTAL FUND SIZE (!)</t>
  </si>
  <si>
    <t>Sum of Sum of TOTAL FUND SIZE (!)</t>
  </si>
  <si>
    <t>Sum of Count of THEME</t>
  </si>
  <si>
    <t xml:space="preserve">Electric public-use vehicles in El Salvador </t>
  </si>
  <si>
    <t>The project includes a staggered substitution of the combustion
vehicle government fleet for electric vehicles, which will encourage the introduction to the local market of new brands and models of
electric vehicles, provide more and better options to people
interested in acquiring electric vehicles in El Salvador</t>
  </si>
  <si>
    <t>Round 1</t>
  </si>
  <si>
    <t>Round 2</t>
  </si>
  <si>
    <t>&amp;Green Evergreen Fund</t>
  </si>
  <si>
    <t>&amp;Green, formed in 2017, is an impact fund with a blended capital structure that focuses on tropical forest restoration and sustainable agriculture investments in Latin America, South Asia, and Western Africa. The fund provides long-term loans and guarantees to supply chain companies that directly source from local farmers or cooperatives, medium-to-large-scale farming businesses, and service and input providers. The fund’s manager, Amsterdam-based Sail Ventures, aims to integrate environmental and social returns into their investment strategy by building portfolios of assets at scale which will deliver impact and economic returns over time via their operational, environmental and social attributes. They expect their approach to environmental indicators will further enhance the underlying economics of these portfolios
Thesis and Strategy
&amp;Green’s managers say they seek to invest in financially viable companies along the value chain of commodity production - specifically focusing on the soy, livestock, palm oil, rubber and forestry sectors. While their work indirectly supports smallholders or non-profit organizations, they do not provide direct funding to these organizations.
&amp;Green investment strategy stems from its five pathways theory of change:
to compensate mainstream financial institutions for some of the additional perceived risk of financing sustainable production and the improvement of smallholder yields.
to compensate commodity producers for some of the opportunity costs associated with forest conservation until regulatory regimes fully price the externalities provided by forests thereby leveling the playing field for sustainable, deforestation-free agriculture.
to encourage the intensification of agricultural production without any increase in deforestation in order to demonstrate to regulators the potential for effective regulation to achieve the multiple objectives of sustaining economic growth, poverty reduction and forest conservation.
to provide risk capital to new commodity types or production systems that have the potential to displace products with a higher environmental footprint.
to reinforce public policy signals and encourage improved regulation by providing finance only in approved jurisdictions and engaging large consumer goods companies in a discussion about which public policies would allow them to source deforestation-free commodities.</t>
  </si>
  <si>
    <t>Land Sinks, Food &amp; Agriculture</t>
  </si>
  <si>
    <t>Sustainable Forest Management, Agroforestry, Regenerative Agriculture, Sustainable Intensification for Smallholders, Sustainable Livestock Management, Ecosystem Restoration</t>
  </si>
  <si>
    <t>Asset Class: Private Debt, Blended Finance, Green Bonds, Commodities, Venture Early Stage
The fund is organized as an evergreen structure, allowing it to deploy capital in the form of long-term subordinated debt over 5 to 15 year terms.</t>
  </si>
  <si>
    <t>Amount Invested in last five years: $93.75m</t>
  </si>
  <si>
    <t>To date, the fund has commitments that include $100 million from Norwegian International Climate and Forest Initiative, $25 million from Unilever, $25 million from FMO Development Bank, and $2 million from the Global Environment Fund (GEF).</t>
  </si>
  <si>
    <t>&amp;Green looks for investments of $5 million to $30 million and limits its participation to 25% of a project’s financial risk - often subordinating their debt to commercial lenders as a way of de-risking a project.</t>
  </si>
  <si>
    <t>Nature-based Solutions</t>
  </si>
  <si>
    <t>Impact
&amp;Green’s investment goal is to protect, conserve, or restore 50,000 square kilometers of rainforest in their target geographies while simultaneously benefitting 500,000 households through enhanced yields and incomes, creation of jobs, and other income-generating opportunities.</t>
  </si>
  <si>
    <t>Fund Manager Name: Sail Ventures</t>
  </si>
  <si>
    <t>Website: https://www.andgreen.fund/</t>
  </si>
  <si>
    <t>Nº of Funds: 1
Status: In Development
Maturity: Pioneering
Total Closings to date: 4
Target Amount ($mm): 400
Number of investments: 4
Reporting Currency: USD
Portfolio Composition
PT Royal Lestarti Utama bond (Indonesia - Tropical Landscape Financing Facility)
$23.75 million, 7 year and 15 year notes
Description: &amp;Green is financing the development of three sustainable rubber concessions operated by RLU in Jambi through the purchase of 15 and 7 year Notes, organized by BNP Paribas and monitored by ADM Capital under the Tropical Landscape Financing Facility (TLFF). The Notes allowed TLFF to provide a loan of USD 95 million to RLU as part of a larger capital raise. programme.
PT Dharma Satya Nusantara Tbk a.k.a DSNG (Indonesia)
$30 million, 10 year loan
Description: With &amp;Green’s financing, DSNG will be working towards meeting international sustainability standards (including IFC PS, RSPO, and full supply chain NDPE) as well as its commitments in terms of the &amp;Green LPP. This includes incorporating third party suppliers in a traceable no-deforestation supply chain.
Agropecuária Roncador LTDA (Brazil)
$10 million, 8 year loan
Description: &amp;Green is financing Roncador for the upscaling of their sustainable farming system that integrates crops (predominantly soy) with livestock (“ICL”) to their full farming operations. In addition, the project includes the recuperation of degraded pastures. &amp;Green’s financing will enable completion of an effort that started in 2018 with a proof-of-concept and that will reach maturity in approximately 3-4 years (2022/3). 60,000 hectares of the 150,000 hectare farm will be converted to a sustainable ICL model, whilst conserving 71,180 hectares of forest and ensuring early compliance with the Brazilian Forest Code. &amp;Green’s loan tenor is for eight years, which is complementary to Roncador’s credit line with the commercial lender.
Marfrig Global Foods S.A. (Brazil)
$30 million, 10 year loan
Description: &amp;Green’s financing will be used by Marfrig to enable and implement a no-deforestation requirement across its entire supply chain in the Amazon and Cerrado biomes. This project’s objectives include full supply chain traceability; environmental and social (E&amp;S) standards (including forest protection) that go beyond the Borrower’s legal requirements (including the Brazilian Forest Code) for purchasing cattle from direct and indirect suppliers (i.e. cattle ranchers); and promoting technical assistance to support the suppliers’ ability to comply.
Manager Experience
&amp;Green is managed by Dutch investment manager Sail Ventures (under the Dutch “Stichting” corporate structure), the 2021 Environmental Finance Private Debt Provider of the Year. Both Sail Ventures and the &amp;Green fund are fairly young - having been formed in 2017. However, the management team of &amp;Green has a deep bench of experience in international development and international finance. The advisory board, which controls the geographical scope of the fund, has experience in the public sector (heads of state, representatives from the Norwegian Government, Brazilian Biodiversity Fund) as well as in global industry (Unilever). The Board of Directors also has significant experience in development finance and government environmental protection.
Management Team
&amp;Green is operated as a “Stichting” - a Dutch legal entity with limited liability - that exists for a specific purpose and is designed to safeguard the environmental and social returns as well as the financial and commercial sustainability of the fund and its investments. &amp;Green has an Advisory Board that defines the lending guidelines and approves all Jurisdictions in which the Fund is able to invest and a Board of Directors which is appointed by the Advisory Board and is the main decision-making body responsible for the management and investment decisions of the Fund. Finally, the Board of Directors appoints a Credit Committee, which is a body of independent experts that safeguards the environmental, social and financial compliance of investment proposals within &amp;Green’s guidelines and assesses the documentation submitted by &amp;Green’s investment advisor and makes a recommendation to the Board of Directors.
Advisory Board
Helen Clark - Former Prime Minister of New Zealand and former Administrator of the United Nations Development Programme
Ellen Joseph Sirleaf - President of Liberia &amp; Chair of the Economic Community of West African States
Per Fredrik Ilsaas Pharo - Director of Norway’s International Climate and Forest Initiative
Bayu Krishnamurti - Senior Lecturer, Bogor Agriculture University
Marc Engel - Chief Supply Chain Officer, Unilever
Rosa Lemos de Sá - Secretary General of Funbio, Brazilian Biodiversity Fund
Board of Directors
Nanno Kleiterp - Chairman of the European Development Finance Institutions
Felia Salim - Board Member, Eco Regions International PTE LTD
Joost Oorthuizen - Executive Director, Sustainable Trade Initiative
Claudia Martinez - Executive Director of E3, former Deputy Minister of the Environment of Colombia
Credit Committee
Agnes Safford - Chair of Credit Committee, Director of GreenWorks Asia
Luiz Amaral - Member, Director, Global Solutions for Commodities and Finance at Global Forest Watch
Chimwemwe de Gaay Fortman - Member of the Committee
Mark Eckstein - Member, Director of Environmental Social and Governance Impact at CDC
Track Record
This is the first fund raised by &amp;Green. It was launched in 2017. Additional information about their process, investments, and fundraising efforts can be found in their 2020 Annual Report.</t>
  </si>
  <si>
    <t>Aceli Africa</t>
  </si>
  <si>
    <t>Aceli Africa is a market incentive facility (not a fund) designed to bridge the risk-return gap and unlock increased private sector lending for agricultural small- and medium-enterprises (SMEs). Aceli’s stated objective is to offer $40 million in financial incentives to lenders and $10 million in technical assistance to agricultural SMEs, which the organization hopes can mobilize $700 million in lending from its partners by 2025 through a mix of 25+ commercial banks and non-bank financial institutions in the region, and international impact investors.
Aceli launched in September 2020 with an initial focus in Kenya, Rwanda, Tanzania, and Uganda. Incentives of $40M offered by Aceli to lenders will be leveraged 12-15x to increase access to finance for under-served agri-SMEs, with the goal of improving livelihoods for one million farmers and workers, and promoting the adoption of climate-positive agricultural practices.
The three main product offerings include:
Financial incentives, including risk-sharing and operating support to defray costs of serving remote agri-SMEs, offered to lenders and tiered to reward higher impact (climate, gender, food security);
Technical assistance for agri-SMEs to assist in better accessing and managing finance; and,
Data analysis and evaluation to calibrate financial incentives to the risk-return gap to foster competitive credit market development
Aceli is set up as a demonstration model to establish an evidence base for smart subsidy approaches for inclusive finance. With knowledge partners, it collects data to evaluate whether incentives are (i) shifting lender behavior; (ii) mobilizing incremental lending; (iii) supporting the growth and/or resilience of these SMEs; and (iv) generating significant impact on farmer and employee livelihoods relative to the cost of the program.
Aceli was initiated by the Council on Smallholder Agricultural Finance (CSAF) housed at the Global Development Incubator (GDI), a U.S.-based nonprofit with experience in blended finance and smallholder agriculture. Aceli is a donor-funded mechanism that has raised $33M from IKEA Foundation, The Swiss Agency for Development Cooperation, USAID, and others.
As of October 2021, twenty-four accredited lenders signed on to the Aceli initiative to better reach high-impact agricultural SMEs often overlooked in the lending market due to high-risks and low returns. Eight of these lenders are international social lenders; the majority are local bank and non-bank financial institutions.</t>
  </si>
  <si>
    <t>Food &amp; Agriculture</t>
  </si>
  <si>
    <t>Agroforestry, Regenerative Agriculture, Sustainable Intensification for Smallholders, Sustainable Livestock Management</t>
  </si>
  <si>
    <t>Asset Class: Blended Finance, Non Profit</t>
  </si>
  <si>
    <t>Amount Invested in last five years: $26m</t>
  </si>
  <si>
    <t>2020-2025</t>
  </si>
  <si>
    <t>Impact
Aceli projects that during the implementation period of 2020-2025, its total funding of $75 million can support 2,500 loans totaling $600 million and generate $200 million in income for farmers and workers. Aceli estimates that every dollar of donor funding will leverage $12 in private sector lending and $3 in farmer income.
Aceli’s aim is for at least 30% of Aceli supported-loans to meet the 2X Challenge standard for gender inclusion,
Aceli is managing to the goal that by 2025 and asserts that:
30% of the portfolio of supported loans will meet criteria for gender inclusion,
50% will qualify for food security and nutrition, and
20% will be approved for climate-smart and resilient agriculture.
For each of these targets, Aceli has evaluation criteria built into the loan origination and approval process.
To date, Aceli reports that it is exceeding these targets as 63% qualify for gender inclusion, 55% contribute to food security on the African continent, and 25% participate in climate-smart and resilient agricultural practices.
Verification visits are used to understand if borrowers actually produce the impact they report. Africert, the verification partner, travels to SMEs, interviews farmers and workers, and observes the agricultural practices in use to determine if the SME in question qualifies for the impact bonus. Site visits are conducted for all SMEs reported as meeting the climate smart and resilient agriculture bonus (besides those already certified) and all SMEs within 5KM of protected areas.</t>
  </si>
  <si>
    <t>Fund Manager Name: Global Development Incubator</t>
  </si>
  <si>
    <t>Website: https://aceliafrica.org/</t>
  </si>
  <si>
    <t>Status: Open
Number of investments: 203
Portfolio Composition
Aceli's portfolio is comprised of 100% debt; loans ranging from 90 days to 5 years.
To date, 203 projects have been invested in; 2,500 expected by 2025.
Manager Experience
Aceli Africa was designed over a three year period (2018-2020) in a partnership between the Global Development Incubator and the Council of Smallholder Agricultural Finance.
Management Team
Brian Milder, Founder and CEO
20 years of experience with social enterprises impacting marginalized communities; former chief innovation officer for Root Capital; cofounder and director of the Council on Smallholder Agricultural Finance (CSAF).
Etienne Ndatimana, Head of Operations
Managed multi-country projects at the International Finance Corporation and the Africa Enterprise Challenge Fund; oversaw a regional agriculture loan portfolio at Root Capital; served as CFO of a startup agribusiness in Rwanda.
Track Record
As of September 2021, Aceli registered 203 loans totaling $26M with 23 lenders across the four focus countries. Of these, 50% of all registered loans were to new borrowers (defined as borrowers that have not received a loan larger than $25k in the last three years from any lender) indicating capital additionality. Additionally, Aceli claims that 63% of loans meet its standard for gender inclusion, 55% contribute to food security on the African continent, and 25% participate in climate-smart and resilient agricultural practices.</t>
  </si>
  <si>
    <t>Agri3 Fund</t>
  </si>
  <si>
    <t>Agri3 is a blended finance vehicle, founded in 2020, that aims to mobilize $1 billion by providing credit enhancement tools and technical assistance to enable a transition to more sustainable practices in agricultural value chains while averting deforestation and facilitating habitat restoration.
The Fund provides guarantees to commercial banks and other financial institutions, and subordinated loans to customers of these institutions, to encourage additional financing through de-risking and catalysing transactions that:
• actively prevent deforestation;
• stimulate reforestation;
• contribute to efficient sustainable agricultural production;
• and improve rural livelihoods.
Thesis and Strategy
The AGRI3 initiative — led by the UN Environment Program (“UNEP”) and Rabobank, and supported by FMO, the Dutch development bank and IDH — was created to help address the limited capacities of commercial banks to finance sustainable and innovative agricultural solutions. The AGRI3 fund provides additional de-risking financial instruments to partner banks that provide loans and investments to agribusinesses pursuing sustainable practices. It is intended that these investments will serve as proof of concept to the wider community of banks, other financial institutions and value chain partners, with the aim to unlock at least $1 billion in finance towards deforestation-free, sustainable agriculture and land use, whilst improving rural livelihoods (Mirova Website).
AGRI3 seeks to deploy capital across middle income and lower income countries. The Fund will initially focus on Brazil, Indonesia and India, but intends to work across South-East Asia, Sub-Saharan Africa and Latin America. Target transactions would include a wide range of crops and agricultural commodities, including sugarcane, cattle, dairy, rice, soy and cotton. Additional sectors, such as palm oil, cocoa and livestock will also be considered.</t>
  </si>
  <si>
    <t>Sustainable Forest Management, Agroforestry, Regenerative Agriculture, Sustainable Rice Production</t>
  </si>
  <si>
    <t>Asset Class: Private Debt, Blended Finance</t>
  </si>
  <si>
    <t>First Close Amount ($mm): Rabobank and the Dutch government have each committed $40 million to the fund, creating an initial $80 million capital base.</t>
  </si>
  <si>
    <t xml:space="preserve">Risk mitigation products such as partial guarantees, and liquidity instruments such as subordinated loans, will target the $3 – 15 million range, with the goal of enabling project sizes from $5 - 50 million. </t>
  </si>
  <si>
    <t>Impact
AGRI3 will monitor impact through a set of KPIs that focus on 3 main areas:
Forest Protection &amp; Reforestation
Area of forest protected (in ha)
Total tons CO2e sequestered through avoided emissions
Increase in forest cover (in ha and percent increase)
Sustainable Agriculture
Degraded agricultural land restored (in ha)
Agricultural land under sustainable management (in ha)
Improved Rural Livelihoods
Number of farmers trained
Number of farmers included in supply chain
Projects funded through AGRI3 are required to operate in line with the International Finance Corporation’s Performance Standards on Environmental and Social Sustainability. They also reference the E&amp;S and corporate social responsibility policies of their partners, where relevant and applicable, in assessing projects during the initial project assessment phase, and during ongoing project evaluation</t>
  </si>
  <si>
    <t>Fund Manager Name: AGRI3 Fund Manager B.V.</t>
  </si>
  <si>
    <t>Website: https://agri3.com/</t>
  </si>
  <si>
    <t>Nº of Funds: 1
Maturity: Pioneering
Total Closings to date: 2
Portfolio Composition
Forest protection and renovation of degraded pastureland in Mato Grosso (Brazil)
A new transaction provides financing for forest replanting, forest protection (2,581 ha) and renovation of degraded pastureland (1,200 ha) in line with recognized E&amp;S guidelines, which will enable cattle growth without clearing new land.
The goal is to increase profitability while accelerating compliance with Brazil’s strict Forest Code legislation.
$5 million, 10 year term
Sustainable pepper farming in the larger Chongqing region (China)
De-risking from the AGRI3 Fund will enable Rabobank to provide a loan to Chongqing Agricultural Chain Corporation Ltd., a large farm inputs company.
By providing access to financing, training and high-quality inputs and by selling at a guaranteed price, this loan helps to reach the project’s ambition to enable farmers to switch from poor yielding crops to more lucrative and sustainable pepper cultivation.
$10 million, 3 year term
Manager Experience
The Agri3 fund is a relatively new venture focusing on de-risking projects for for-profit investments. It is anchored by Mirova Natural Capital, Cardano Development, and Fount as investment advisors.
Track Record
This is a pioneering nature-based blended finance fund.
Rabobank and the Dutch government have each committed $40 million to the fund, creating an initial $80 million capital base. Currently, the Fund is operating with Rabobank’s pipeline but it is open to other mission-aligned financial institutions, commercial banks and DFIs.</t>
  </si>
  <si>
    <t>Conservation International Ventures LLC</t>
  </si>
  <si>
    <t>Founded in 2018 by Conservation International, CI Ventures expands on the nonprofit environmental organization’s work by providing loans to small- and medium-sized enterprises operating in forests, oceans, and grasslands.
CI Ventures’ stated goal is to leverage public and philanthropic resources to support and scale the startup and growth-stage enterprises that its managers believe have the greatest potential for impact. Their focus is on critical and threatened biodiversity-rich landscapes and seascapes in Peru, Colombia, Ecuador, Kenya, South Africa, Indonesia, and the Philippines.
Thesis and Strategy
CI Ventures says it seeks to fill a specific role in the market: addressing a “financing gap” so that emerging startups have the patient funding and support they need to get to the point of demonstrating their performance and meeting commercial investors’ expectations.
As a revolving fund, CI Ventures does not seek to generate returns for investors. Rather, when the principal and earned interest from previous loans are returned to the fund, those profits are used for additional investments.</t>
  </si>
  <si>
    <t>Coastal &amp; Ocean Sinks, Land Sinks, Food &amp; Agriculture</t>
  </si>
  <si>
    <t>Sustainable Forest Management, Regenerative Agriculture, Sustainable Livestock Management, Blue Economy</t>
  </si>
  <si>
    <t>Asset Class: Private Debt, Non Profit</t>
  </si>
  <si>
    <t>Amount Invested in last five years: $13m</t>
  </si>
  <si>
    <t>$30m</t>
  </si>
  <si>
    <t>A typical investment falls between $200,000 and $500,000, for a duration of up to five years. The initial $1.3 million that was invested by CI Ventures leveraged an additional $7.9 million from private co-financing partners (as of mid-2019).</t>
  </si>
  <si>
    <t>Expected hold for a porfolio investment
5 years</t>
  </si>
  <si>
    <t>Impact
CI Ventures uses proprietary impact screening, monitoring, and evaluation tools that assess impact throughout the lifecycle of their investments.
Over the first decade in the life of the fund (between 2018 and 2028), stated goals include investing $200 million (with co-financing partners) across 100 deals, supporting 60,000 livelihoods and helping to sustainably manage 1.2 million acres of land and sea.</t>
  </si>
  <si>
    <t>Fund Manager Name: Bjorn Stauch, Conservation International Foundation</t>
  </si>
  <si>
    <t>Website: https://www.conservation.org/projects/conservation-international-ventures-llc</t>
  </si>
  <si>
    <t>Nº of Funds: 1
Status: Open
Maturity: Emerging
Portfolio Composition
Blue Ocean Gear Inc.
COOPBAM
CorpoCampo
FlyWire Cameras
Imlak'esh Organics
JALA
Komaza
Meat Naturally Pty
SafetyNet Technologies LTD
Thrive Compost
Thrive Natural Care
Victory Farms
Management Team
Augustin Silvani, Chief Investment Officer
12+ years of experience. Augustin Silvani has been working with Conservation International as Chief Investment Officer for the CI Ventures fund and Impact Advisor since 2010. He first joined the CI Foundation in 2009 as SVP, Conservation Finance. Augustin holds an MBA in Carbon Finance / Energy from INSEAD.
Bjorn Stauch, Vice President
20 years of experience. Bjorn Stauch has been working with CI Ventures since 2017 as Vice President. Prior he worked for 12 years at Standard Chartered Bank as Regional Head: Wealth Management &amp; Private Banking, Africa and various other roles in private banking/wealth management. Bjorn also held other roles in fund and client accounting. He holds an MBA in Business Administration from INSEAD.
Ana Lopez, Director, Americas Investments
15 years of experience. Ana Lopez first joined Conservation International in 2009 with CI’s first fund, Verde Ventures. She is now working as Director for CI Ventures with a focus on Americas investments. She holds an MBA in Agro-enterprise Management from the University of Costa Rica.
Janice (Jan) Yoshioka, Director, Ocean Investments
12 years of experience. Janice Yoshioka joined CI Ventures in 2017 as Ocean Investments Director. Janice has extensive experience as part of blue economy board member and observer. She worked for 4 years as CFO &amp; Farm Hand at Kākoʻo ʻŌiwi in Hawai’i. She is an FSA Credential Holder.
Rob Grave, Senior Director, Africa Investments
16 years of experience. Rob Grave joined CI Ventures in 2020 as Freelance Consultant and was recently promoted to Senior Director, Africa Investments in September 2021. Prior, Rob worked for 13 years at Macquarie Bank as Credit Analyst for sixteen months then moved to Structuring and Sales. He also worked for 2 years at Deloitte as Article Clerk. Rob holds a Bachelor in Bus.Sci Finance / Accounting from the University of Cape Town.
Track Record
CI Ventures says that, to date, its fund has invested a total of $18 million, with $13 million additional co-financing from partners, supporting 13 enterprises.</t>
  </si>
  <si>
    <t>Critical Ecosystem Partnership Fund (CEPF)</t>
  </si>
  <si>
    <t>The Critical Ecosystem Partnership Fund (CEPF) was founded in 2000 to support civil society groups in their work to protect the world’s biodiversity hotspots—that is, the regions of the planet that host disproportionate abundant biodiversity and face significant threats.
CEPF is headquartered within Conservation International’s offices in Arlington, Virginia, and is supported by its donors: l’Agence Française de Développement, Conservation International, the European Union, the Global Environment Facility, the Government of Japan and the World Bank.
CEPF management focuses on five main types of intervention to drive change in the biodiversity hotspots where it provides funding:
Strengthening the capacity of civil society organizations (including nongovernmental organizations, communities, Indigenous peoples organizations, universities, and small businesses, among others) to effectively promote and practice conservation;
Fostering cross-sectoral cooperation, especially among civil society groups and governmental agencies;
Highlighting evidence-based decision-making to work biodiversity conservation into development planning;
Funding research and pilot projects to inform policy and decision-making; and
Supporting work to enact environmental policies, laws, and regulations.
Conservation International, one of CEPF’s supporting donors, adopted and expanded the concept of biodiversity hotspots in 1989.
To qualify as a hotspot, a region must meet two criteria:
It must contain at least 1,500 species of vascular plants found nowhere else on earth; and
It must have lost at least 70 percent of its primary native vegetation.
One of the hotspots where CEPF provides funding is the Mediterranean Basin, which reaches from Cabo Verde in the west to Jordan and Turkey to the east, from Italy to the north and Tunisia to the south. An initial CEPF investment of $12.5 million made between 2012 and 2017 awarded 108 grants to 84 organizations in 12 countries touched by the Mediterranean Basin. The fund says that this first phase of the investment sought to build and strengthen strong constituencies among civil society organizations at the local level involved in the biome. The second phase of investment—$10.7 million for disbursements between 2017 and 2022— is directed to protecting plants, promoting regional networking, and protecting coastal, freshwater, and traditionally managed ecosystems.</t>
  </si>
  <si>
    <t>Sustainable Forest Management, Agroforestry, Sustainable Rice Production, Ecosystem Restoration</t>
  </si>
  <si>
    <t>Asset Class: Non Profit</t>
  </si>
  <si>
    <t xml:space="preserve">During the last five years CEPF has invested $64 million in 11 of the 36 biodiversity hotspots recognized today. </t>
  </si>
  <si>
    <t>Follow-on period is 3-5 years</t>
  </si>
  <si>
    <t>Impacts
Since 2000, CEPF has distributed grants totaling more than $271 million and technical assistance to over 2,500 civil society organizations and individuals. The organization says that it has taken action to conserve more than 900 species on the IUCN Red List of Threatened Species and strengthened the management and protection of 50.3 million hectares of Key Biodiversity Areas (an area the size of Spain). Grantees have contributed to the establishment of 15.3 million hectares of new protected areas and the improved management of 10.1 million hectares of production landscape.</t>
  </si>
  <si>
    <t>Fund Manager Name: Olivier Langrand, Executive Director</t>
  </si>
  <si>
    <t>Website: https://www.cepf.net/</t>
  </si>
  <si>
    <t>Nº of Funds: 1
Status: Open
Maturity: Emerging
Number of investments: 2492
Portfolio Composition
2,492 grantees supported. Africa, 26% Asia, 26% Europe, 24% South America, 23% Pacific Islands, &lt;1%
Manager Experience
The Critical Ecosystem Partnership Fund emerged from an idea collaboratively developed by Peter Seligmann, Conservation International’s founding CEO, and James Wolfensohn, then-president of the World Bank. CEPF launched in 2000, with CI, the Global Environment Facility, and the World Bank as founding donors. The MacArthur Foundation joined the partnership in 2001, and the Government of Japan followed suit in 2002. The first five donor partners committed $125 million over five years.
Today, CEPF is governed by representatives from its major donor organizations. It also establishes regional implementation teams on the ground in the places where it invests, which consist of one or more civil society organizations to represent CEPF in each hotspot and provide guidance to local grantees.
Management Team
CEPF staff are referred to as the CEPF Secretariat, and most of them are based out of CEPF headquarters in Virginia:
Olivier Langrand, Executive Director
30 years of experience in conservation nonprofits, including with Island Conservation, Conservation International, and WWF; an expert on the birds of the southwest Indian Ocean.
Nina Marshall, Senior Director of Monitoring, Evaluation, and Outreach
20 years with CEPF; undergraduate degree in anthropology from Harvard and master’s in forest science from Yale School of Forestry and Environmental Studies; started her career with a focus on ethnobotany and plant trade; 12 years of experience working on wildlife trade issues.
Walid Mediouni, Senior Director of Finance and Operations
7 years in finance and operations roles within Conservation International.
Track Record
Since 2007, two-thirds of CEPF’s grant funding has gone to local and national organizations in the biodiversity hotspots, and the other third has gone to international nongovernmental organizations who are often engaged with local groups. CEPF funding has helped establish 119 networks or partnerships among grantees and other stakeholders.</t>
  </si>
  <si>
    <t>EcoEnterprises Partners III, LP</t>
  </si>
  <si>
    <t xml:space="preserve">Founded in 1998, EcoEnterprises Fund is a U.S.-based/women-owned Equity Fund utilizing tailored mezzanine, quasi-equity, and long-term debt instruments to drive growth on Latin America focused-opportunities. Areas of investment include regenerative agriculture, agroforestry, sustainable aquaculture, ecotourism, certified forestry, and emerging nature-based opportunities.
The firm currently manages $107 million over two funds (EcoEnterprises Partners II, LP and EcoEnterprises Partners III, LP) which invest in high-impact sustainable business and sustainable markets and value chains, respectively.
Thesis and Strategy
EcoEnterprises Fund investment thesis is to invest in compelling, scalable small businesses that actively contribute to one (or more) of the following outcomes: the creation of long-term livelihoods that improve resilience in local economies, the sustainable use and conservation of natural resources, the preservation of vulnerable ecosystems and bio-diverse working landscapes, the mitigation of climate risks.
The firm’s portfolio investment includes (but is not limited to) super fruit producer Sambazon, Nestle owned dried fruits specialist Terrafertil, travel company Rainforest Expeditions, lime specialist Equilibria Agro or exotic fruits specialist FLP Global.
FLP Global sources exotic fruits from Ecuador, Peru and Colombia and provides technical assistance, certification support, fair prices, and stable demand to its suppliers while promoting environmental best practices along its value chain. The company is certified by Fairtrade International, Rainforest Alliance, Business Social Compliance Initiative (BSCI) and GLOBAL G.A.P.
EcoEnterprises Fund works with a range of limited partner investor types, venture capital, innovation labs, impact investing asset managers, and more. These include SDGs focused Belgian Investment Company for Developing countries (BIO), investment firm Calvert Capital, JPMorgan Chase and AXA Investment Managers.
</t>
  </si>
  <si>
    <t>Sustainable Forest Management, Agroforestry, Regenerative Agriculture</t>
  </si>
  <si>
    <t>Asset Class: Private Debt, Venture Early Stage</t>
  </si>
  <si>
    <t>Fund Size: $72.44m</t>
  </si>
  <si>
    <t xml:space="preserve">Impact
The company works closely with principals and board members to monitor and improve their portfolio impact on the environment. Three sustainability pillars guide their investment strategy: natural resources, sustainability livelihood and climate. Throughout their 20+ years of existence, EcoEnterprises Fund investments have yielded 9000+ jobs, supported 41,000+ suppliers, positively impacted 264,000+ people, and protected more than 15.6 million acres.
EcoEnterprises’ Internal Environmental and Social Management System ensures management, monitoring, and reporting on impacts as well as potential environmental or social risks.
</t>
  </si>
  <si>
    <t>Fund Manager Name: EcoEnterprises Fund</t>
  </si>
  <si>
    <t>Website: https://ecoenterprisesfund.com/</t>
  </si>
  <si>
    <t>Nº of Funds: 3 - Fondo EcoEmpresas, S.A: Liquidated; EcoEnterprises Partners II, LP: $35.25M; EcoEnterprises Partners III, LP: Target $100M, Raised $72.44M.
Status: Open
Maturity: Mature
Manager Experience
EcoEnterprises Fund was founded by Tammy Newmark under the aegis of The Nature Conservancy in 1998. She became a co-owner and investment manager in 2010. Prior to The Nature Conservancy, Newmark directed Technoserve, Inc.’s environmental business advisory services in Latin America and Africa. She is the co-author of Portfolio for the Planet: Lessons from 10 years of impact investing, (Earthscan/Routledge Press, 2011). Newmark has an MBA from the Wharton School of the University of Pennsylvania.
Management Team
Tammy E. Newmark, CEO &amp; Managing Partner
Over 30 years of experience in impact investing. Before launching EcoEnterprises Fund, Newmark was a founding officer at Environmental Enterprises Assistance Fund for five years and later joined TechnoServe as an Environmental Business Advisor for two years. She has also worked for the International Finance Corporation and JPMorgan Chase. Newmark has an MBA from the Wharton School of the University of Pennsylvania.
Michele Pena, COO &amp; Managing Partner
Over 20 years of experience in leading operational, business development, and evaluation functions. With Tammy Newmark she established EcoEnterprises Fund as a co-owned investment manager. Pena brought her organizational and marketing skills from her position as Program Director at the Climate Institute. She has an MBA from American University in Washington, D.C.
Oksana Aguilar, Managing Director, Compliance &amp; Operations
Over 17 years of experience in financial management. For five years she served as Investment Monitoring Officer for Fondo EcoEmpresas, SA., EcoEnterprises Fund’s first fund. She rejoined the team in 2012 to serve as Financial Controller for EcoEnterprises Partners II, LP. Prior to this present position, she was Finance and Administration Director for World Wildlife Fund’s Central America Program Office in Costa Rica. Aguilar holds an MBA with emphasis in banking and finance from the University of Costa Rica.
John Mckenna, Managing Director, Investments
Over 20 years of experience in both private equity and the technology industry, the majority focused on the emerging markets of Latin America, Africa, and Asia. He joined EcoEnterprises Fund in early 2014 and prior worked as Managing Director/Founder at Emergent Capital, a boutique advisory firm specialized in Latin America. McKenna worked as an executive in the Private Equity group of Fidelity Investments, covering a wide-range of industries. He has an MBA from the University of South Carolina.
Track Record
Financed nearly 50 companies in Latin America, Europe and U.S.</t>
  </si>
  <si>
    <t>Global Fund for Coral Reefs</t>
  </si>
  <si>
    <t>Global Fund for Coral Reefs (GFCR) leverages grant funding to improve the risk profile of reef-beneficial investments. National governments, U.N. agencies, impact investors, philanthropists, and foundations are aiming to mobilize $625 million over the next 10 years through the GFCR. These long-term debt and equity investments protect coral reefs via ecotourism, sustainable aquaculture, reef insurance, and waste management.
In late 2018, a group of foundations, philanthropists, and conservation and finance experts convened to explore the possibility of creating a Global Fund for Coral Reefs. At the end of the meeting they agreed to establish such a fund with the aim of developing innovative funding mechanisms to invest in coral reef conservation and restoration.
By September 2021, the fund’s coalition had grown to include national governments, U.N. agencies, and impact investors, alongside founding philanthropists and foundations including the Prince Albert II of Monaco Foundation and the Paul G. Allen Family Foundation.
Thesis and Strategy
In March 2021, the executive board of the GFCR approved its first round of funding proposals, for programs in Fiji, the Philippines, Indonesia, the Bahamas, the Kenya-Tanzania Transboundary Conservation Area, and the Maldives.
In Fiji, where programming is underway, an initial disbursement of $1 million from the GFCR (along with co-financing of $5.3 million from the U.N. Joint SDG Fund) will help to establish a local Technical Assistance Facility, to manage and incubate a pipeline of reef-protecting businesses and other revenue-generating models. The program also helps to fund a new initiative to use a non-synthetic fertilizer on sugar cane plantations and to provide education designed to reduce agricultural run-off and erosion harmful to coral reefs.
In June 2021, the GFCR board approved funds for a new regional project in four countries along the Mesoamerican Reef: Belize, Guatemala, Honduras, and Mexico. The project will be led by the MAR Fund, and will expand on MAR Fund initiatives. Over the next 10 years (beginning in 2022), funded programs could include climate-smart agriculture and seaweed regenerative ocean farming, a Marine Protected Area (MPA) corporate partnership, transitioning to a more sustainable shrimp industry, sewage treatment, blue carbon, and a marine tourism park.
Other possible revenue streams could include diving fees and licensing, and park management and leasing. The developers of the fund hope these investment opportunities can mobilize an additional $2 billion to $3 billion in public and private capital.
The impact investment side of the arrangement is managed by BNP Paribas and Pegasus Capital Advisors; the U.N. Grant Administrator manages the technical assistance facility.</t>
  </si>
  <si>
    <t>Coastal &amp; Ocean Sinks</t>
  </si>
  <si>
    <t>Asset Class: Blended Finance</t>
  </si>
  <si>
    <t>First Close Amount: Projected $500m</t>
  </si>
  <si>
    <t>Investment Period: 10 years</t>
  </si>
  <si>
    <t>Impact
The Global Fund for Coral Reefs is seeking to create impact through a targeted “protect-recover-transform” approach in priority locations. It aims to protect still-healthy coral reefs, to recover coral reefs harmed by bleaching or other human activities, and to transform coastal communities where many livelihoods once depended on coral reefs that no longer function.
The GFCR hopes to leverage its financing to manage coral reefs sustainably and to benefit the 500 million people around the world who rely on them.</t>
  </si>
  <si>
    <t>Fund Manager Name: Pegasus Capital Advisors and supported by blue economy expertise from other consortium partners.</t>
  </si>
  <si>
    <t>Website: https://globalfundcoralreefs.org/</t>
  </si>
  <si>
    <t>Nº of Funds: 1
Portfolio Composition
There is only one true "fund." There will be a separate grant facility that provides financial structuring, technical assistance, and capacity building to support the revenue generating investments. See page 57 of this document.
Manager Experience
Pegasus, founded in 1996, is a global private markets impact investment manager. According to the firm, it’s the first and only U.S. private equity fund manager accredited by the Green Climate Fund. Over its 25-year history, Pegasus has launched five equity funds with an impact-driven approach to investment focused on sustainability, health, and wellness.
Management Team
Craig Cogut, Pegasus Founder, Chairman, and CEO
30+ years of private equity experience, with a focus on sustainability; one of the founding members of Apollo Advisors; JD law degree from Harvard.
David Cogut, Partner
10+ years of deal experience; various seats on Pegasus portfolio companies; former investment banker at Moelis &amp; Co.
Track Record
Pegasus has 25 years of experience launching private equity impact funds focused on sustainability.</t>
  </si>
  <si>
    <t>HATCH Fund II</t>
  </si>
  <si>
    <t xml:space="preserve">Founded in 2017, HATCH was initially modeled on the Silicon Valley accelerator programs that spot and nurture promising, very early-stage startups with mentorship, office space, and other programming. HATCH’s founders say they’re the first to design such a program exclusively for aquaculture.
HATCH has four accelerator cohorts. The firm invests $130,000 in each company it accepts into the highly competitive program, for an eight percent equity stake. Accepted startups take part in a 15-week program in one of three locations: Hawaii, Ireland, or Singapore. The firm’s first venture fund raised $8.4 million and is now closed.
HATCH Fund 2 (“Blue Revolution Fund”), in collaboration with The Nature Conservancy, is currently in development, and is projected to reach $75 million. The HATCH funds mainly invest through the accelerator programs, but also take Pre-Seed, Seed, and Series A stakes in non-accelerator deals. HATCH has invested in more than 30 companies and is seeking competitive investor returns across its funds.
Thesis and Strategy
HATCH invests in six areas to improve aquaculture productivity sustainability and resilience: sustainable feeding solutions via alternative proteins; regenerative farming operations; next-generation farming technologies that allow for improved control and increased production in aquaculture; new software and hardware solutions, seafood alternatives, whether cell-, plant-, or fermentation-based; and new diagnostics, antibiotic replacements and vaccines.
Recent portfolio investments include The Plant Based Seafood Co., which offers plant-based alternatives to seafood; CFeed, which offers copepod eggs and live copepods as a starter feed for marine hatcheries; and Sea Warden, which provides continuous monitoring for marine aquaculture operations.
</t>
  </si>
  <si>
    <t>Coastal &amp; Ocean Sinks, Food &amp; Agriculture</t>
  </si>
  <si>
    <t>Asset Class:  Venture Early Stage</t>
  </si>
  <si>
    <t>$40m
The firm’s first venture fund raised $8.4 million and is now closed.</t>
  </si>
  <si>
    <t>Return target of 4X</t>
  </si>
  <si>
    <t xml:space="preserve">The firm invests $130,000 in each company it accepts </t>
  </si>
  <si>
    <t xml:space="preserve">Impact
Through the mentorship of its cohorts and its investment stakes, HATCH aims to spark innovation in farmed and alternative seafood, ultimately reducing aquaculture’s environmental footprint as much as possible. Relevant impacts include:
Portions of sustainable seafood produced
Hectares of coastal area impacted by existing farms with improved environmental outcomes
New hectares of habitat created for wild fish
Nitrogen removed from coastal waterways
Tons of avoided CO2 equivalents
New jobs created in coastal communities
The Nature Conservancy will act as the Blue Revolution Fund's “Conservation Manager.". The Conservation Manager will implement Impact Action Plans for each portfolio company and monitor the impact metrics.
Fifty percent of the fund manager’s performance fee will be conditional upon the fund achieving its impact targets.
</t>
  </si>
  <si>
    <t>Fund Manager Name: HATCH</t>
  </si>
  <si>
    <t xml:space="preserve">Website: https://www.hatch.blue/ </t>
  </si>
  <si>
    <t>Nº of Funds: 2 - HATCH Fund 1 ($8.4M, closed); HATCH Fund 2, “Blue Revolution Fund” ($75M, currently raising)
Status: Open
Maturity: Pioneering
Portfolio Composition
The Plant Based Seafood Co.: Healthy and delicious plant based seafood.
CFeed: C-Feed AS offers high quality copepod eggs and live copepods for marine hatcheries worldwide. A live starter feed with optimal nutritional composition and availability.
SuSeWi: Stimulating microalgae to ‘bloom’ faster than any other organism on earth, using only sun, sea and wind.
Sea Warden: Continuous monitoring of every marine aquaculture operation in the world.
Smart Oysters: A farm management solution for aquaculture enterprises, with the object of navigating farmers to profitability.
Blue Lion Labs: AI-driven technology to automatically identify aquatic organisms and other micro-particles in water.
ANB Sensors: Revolutionising pH sensing by providing smart, affordable, self-calibrating sensors.
ExciPlex: Innovative technology for mycotoxin detection.
GLOBAL COHORT 2019
Dynaspace: Based in Norway, using high-resolution satellite images Dynaspace deliver a flow of information and intelligence to shrimp farmers for decision support. Working with farmers, suppliers, importers/exporters, processors, investment-banks, consultants and authorities all around the globe to deliver unique analysis, insights, and answers.
Algaeba: Algaeba is an aquaculture technology company based in Bangkok, Thailand. The company is primarily focused on a PL and live feed counter, and automated hatchery that helps to produce high quality post-larvae.
Catchatrade: An integrated B2B online seafood marketplace. Catchatrade plans to target the top four aquaculture producing countries: China, Indonesia, India, and Vietnam.
Kuehnle : Hawaii-based biotechnology company that uses microalgae and other organisms to develop specialty chemicals and raw materials (such as astaxanthin)
Gaskiya: Based in Baltimore, USA, Gaskiya makes low cost, paper-based, diagnostic test kits - currently focused on streptococcus for a target species of Tilapia
Impact9: Based in Ireland, Impact9 develops new mechanical and structural solutions for offshore applications, mainly focused on mooring and anchoring solutions for offshore fish containers, enabling aquaculture operations to move into more exposed environments.
Kinnva: Singapore-based Kinnva utilizes innovative fermentation technologies and intensified processing methods to produce high value biochemicals and biomaterials for feed and food applications.
Feedvax: An oral vaccine platform aiming to reduce the use of antibiotics in animal production. Working now in a vaccine for Streptococcosis in tilapia. Argentina based
Montana Microbial: Creating an enzymatic treatment for barley that produces a high-value protein concentrate for use in aquaculture feed. Montana Microbial operates a fully equipped laboratory and a bioprocess pilot plant for scale up in Montana, USA.
Nitrogen Sensing Solutions: The NSS NOxAqua will be a smart multiparametric sensor for water analysis measuring in real-time three nitrogen compounds - ammonium, nitrite and nitrate - accurately and in real-time. Portugal-based.
Symbrosia: Developing efficient seaweed growing methodology for the purpose of methane reduction in ruminant animals, California-based.
Univiv: An Ireland-based company culturing a particular strain of Archaea as an aquaculture pond additive. Trials have shown the archaea increase production and reduce inputs (such as aeration needs).
COHORTS 2018
Manolin: With a combination of data and insights, Manolin Innsikt monitors and analyzes health issues to help farmers improve their sea lice strategies in an ever-changing environment.
JALA: JALA empowers shrimp farmers to increase their yields through technology and smart data. The company monitors water quality on shrimp ponds and this data can be accessed online in real-time.
GenetiRate: Holding the exclusive license to the first patented pending technology that allows for quantitative high-throughput measurement of metabolic rate to select individual aquatic animals with improved feed efficiency and growth rate.
Finless Foods: Harnessing cellular biology, Finless Foods are developing a groundbreaking new way to produce nutritious, environmentally-friendly versions of seafood.
Alune: High return investment opportunities in aquaculture, farm financing and optimisation.
Prospective Research: Building adaptive microbiome modulators that replace the need for antibiotics and medicated feed in the aquaculture and agriculture sector.
AlgaePro: Sustainable algae biomass from circular bioeconomy
IctioBiotic: Developing novel and environmentally friendly oral biotherapeutics for aquaculture.
Savitri Aquamonk: Harvest area sensing and predictive analysis for precision shrimp aquaculture.
Minnowtech: Non-invasive biomass estimation and shrimp counting technology.
AquaConnect: Scalable eco-friendly and farmer friendly technological innovations in aqua farming under one umbrella.
Wittaya Aqua: The Wittaya AquaOp platform helps farms analyse data to make better decisions on feeding, water quality and production management.
TradeIt: Global trading platform for sustainable seafood products
Sensaway: Helping fish farmers make better decisions by improving the quality and availability of their data.
Manager Experience
HATCH was co-founded in 2017 by Carsten Krome, Wayne Murphy, Georg Baunach. Krome holds a PhD in aquaculture nutrition, and worked as a technical analyst for an aquaculture investment fund before launching early-stage investor and consultancy Alimentos Ventures. Murphy has managed several accelerator programs across sectors, and Baunach is a molecular biotechnologist with a background in synthetic biology and biofuels research, as well as the development of insect- and algae-based products. In 2015, he founded a renewable energy company in Ghana.
Management Team
Dr. Carsten Krome, Managing Partner and Co-founder
Over 15 years experience in aquaculture nutrition; worked as a technical analyst for Aqua-Spark before founding Alimentos Ventures, an early-stage investor, consultancy, and financial advisory focused on aquaculture; PhD in aquaculture nutrition from the Institute of Aquaculture, University of Stirling.
Wayne Murphy, Partner and Co-founder
Has managed accelerator programs across sectors; co-founder and CEO of StartPlanet.
Georg Baunach, Managing Partner and Co-founder
Over 10 years in molecular biotechnology, with a background in synthetic biology and biofuels research; founded a renewable energy company in Ghana in 2015.
Sypriya Srinvasan, Chief Financial Officer and Portfolio Director
10+ years experience in the banking industry, including in portfolio management, sustainable finance, strategy consulting, risk and data science.
Track Record
HATCH has invested in over 30 companies, and has seen the value of its 2018 investments increase by 60 percent.</t>
  </si>
  <si>
    <t>Jaguar Legacy Fund</t>
  </si>
  <si>
    <t xml:space="preserve">The Jaguar Legacy Fund is a 10-year $200 million fund that invests in conservation markets to protect forests, biodiversity, reduce carbon emissions, and restore lands and forests in and around jaguar corridors. It will invest in forestry, biodiversity, and agricultural solutions while utilizing carbon finance to secure a minimum return.
The Jaguar Legacy Fund is managed by AtmosClear Canada Inc, founded in 2004. AtmosClear Canada Inc. is a consultancy that has specialized in conservation, climate and low-carbon finance, and clean tech. Over 15 years, the company's work has spanned a range of low-carbon technologies and processes including renewable energy, biogas, biofuels or value added products stack emissions, wastewater and waste. Clients have included large and small energy companies, fund managers, and investors.
Thesis and Strategy
The fund plans to provide a suite of services for investee enterprises to create value from carbon emissions mitigation, biodiversity, and ecosystem services while enhancing resilience. Pursuing a social equity investment model, the Fund will share upside with farmers, producers, and local enterprises so they have a stake in protecting forests and biodiversity. Finally, the Fund will blend capital from four groups of investors: carbon investors, impact investors, corporate sponsors and donors.
Its strategic focus includes a diverse portfolio of mature and emerging conservation businesses. The fund will make investments ranging from $50,000 to $10M averaging &lt;$2M - $5M. Their initial pipeline of $50M includes two main investment categories: First, carbon purchase agreements for large-scale avoided deforestation (approx 40%). Second, investments in businesses: Agroforestry production and processing (nuts, coffee, cacao, oils, bioeconomy products), land restoration (agroforestry, ecosystem services), eco-tourism (infrastructure, services, properties), forestry, training, certifications, and small-scale afforestation/reforestation carbon sequestration.
</t>
  </si>
  <si>
    <t>Sustainable Forest Management, Agroforestry, Regenerative Agriculture, Sustainable Livestock Management
Other Solutions: Ecotourism; Bio-industrial Solutions and Products; Project and Training Development Facility; Conservation Agreements</t>
  </si>
  <si>
    <t>Asset Class: Private Debt, Blended Finance, Venture Early Stage, Venture Growth Capital, Real Assets</t>
  </si>
  <si>
    <t>Fund is in Development</t>
  </si>
  <si>
    <t>Weighted average portfolio IRR of +10%. Returns may be segregated for different types of investors (venture, impact, sponsor, donor).</t>
  </si>
  <si>
    <t>The fund will make investments ranging from $50,000 to $10M averaging &lt;$2M - $5M.</t>
  </si>
  <si>
    <t xml:space="preserve">Impact: A core focus of the fund is to tackle emissions that contribute to climate change. Outcomes the fund is seeking to achieve includes: avoid emissions of and/or sequester at least 15M tonnes of carbon dioxide equivalent (CO2e) greenhouse gas emissions (&gt;1.5M tCO2e/yr fungible, preferred standards); avoid deforestation of &gt;100,000 hectares (ha); avoid degradation of &gt;400,000 ha, and restore hundreds of ha in and around the biodiverse Jaguar Corridor. Engage hundreds to thousands of farmers, producers and service providers in biodiversity, nature, ecosystems, jaguar habitat and prey conservation through the signing of conservation agreements tied to investments.
</t>
  </si>
  <si>
    <t>Fund Manager Name: AtmosClear Canada</t>
  </si>
  <si>
    <t xml:space="preserve">Website: https://www.jaguarlegacyfund.com/ </t>
  </si>
  <si>
    <t>Nº of Funds: 1
Status: In Development
Maturity: Pioneering
Manager Experience
AtmosClear Canada Inc is a consultancy that has specialized in conservation, climate and low-carbon finance, and clean tech since 2004. The company is led by Cecilia (Sid) Embree, who started the company to operate a retail and wholesale carbon business. AtmosClear was a pioneer in the use of independent verification to ensure carbon credits are real, measurable and verifiable. While working in carbon, AtmosClear diversified into other low-carbon strategies, businesses and technologies in renewable energy, clean tech and forest conservation and management. The company specializes in business and project development, and provides services in fund management, deal origination and structuring, and portfolio management.
Management Team
Cecilia (Sid) Embree, Canada
18+ years IFC carbon finance and climate business; carbon fund development and portfolio management; deal origination; due diligence; worked on the carbon-linked Forest Bond.
Rolf Wachholtz, Bolivia
Agriculture, agroforestry and forestry expert, soft commodity business operations; REDD policy and project specialist.
Lawrence McGrath, USA
Emerging market private equity investor (infrastructure renewables, gas, power, utilities); multilateral, private investor fund management; turnarounds; divestitures; real estate.
Audrey Paranque, Brazil
Tourism business development; real estate; corporate M&amp;A; Latin American ecotourism; Indigenous business advisory; Amazon products and services; tourism experiences.
David Gibson
Former IFC ESG Manager; co-author of IFC safeguards/Performance Standards; agriculture and forestry specialist; ecotourism; ESG and impact investor advisor; geo-analytics.
Due diligence, structuring and technical support provided by Silverback Ventures, Latin America; EndemicoLab, Costa Rica, Latin America; and Solidaridad Network, Mesoamerica and South America.
Track Record
This fund is currently in development.</t>
  </si>
  <si>
    <t>Livelihoods Carbon Fund III</t>
  </si>
  <si>
    <t>Paris-based Livelihoods Venture has developed an investment model that brings together corporations, financial investors, and on-the-ground nonprofits into coalitions that work together for the benefit of rural communities whose livelihoods have been affected by climate change.
The LCF model was initially piloted by international dairy and beverage company Danone, and the first Livelihoods Carbon Fund launched in 2011, attracting €45 million in investments. This first LCF opened the investment opportunity to other corporations—and fostered the sharing of risk and resources among them. The model relies on the long-term support of its investors (LCFs provide financing to project managers over periods of 10 to 20 or more years), their mutual trust, and their shared investment risks.
A second Livelihoods Carbon Fund launched in 2017, with €65 million under management. Together, these two funds have helped to finance over a dozen projects in Guatemala, Mexico, Peru, Rwanda, Malawi, Kenya, Burkina Faso, Senegal, Indonesia, India, and France.
Livelihoods has recently announced a scaling-up of the LCF model with the launch of Livelihoods Carbon Fund 3, which had an initial closing of €150 million (with more to be invested in future closings).
According to fund managers, the funds seek to address a demand from corporations to work to reduce their carbon footprints through various means. In exchange for a stream of future carbon credits, corporations agree to pre-finance projects focused on ecosystem restoration, rural energy, and agroforestry—a farming practice that combines the planting of trees and crops, which naturally enhances the soil health, reduces the need for chemical fertilizers, and sequesters significant amounts of carbon.
The expected returns on these projects are both social and financial: they improve food security for rural communities and boost farmers’ revenues, while also yielding carbon credits for corporate investors, proportionate to their stakes in the fund.</t>
  </si>
  <si>
    <t>Paris, France</t>
  </si>
  <si>
    <t>Agroforestry, Blue Economy, Ecosystem Restoration</t>
  </si>
  <si>
    <t>Asset Class:  Blended Finance</t>
  </si>
  <si>
    <t xml:space="preserve">First Close Amount: $174m
The new fund will be supported by approximately 75 percent capital from private corporations and a minimum of 25 percent capital from financial institutions, both public and private. </t>
  </si>
  <si>
    <t>Expected hold for a porfolio investment: 10 to 20 years</t>
  </si>
  <si>
    <t>Impact
LCF2 objectives are to have a positive impact on 2 million beneficiaries and sequester 12 million tons of CO2 over 20 years with €100 million invested.</t>
  </si>
  <si>
    <t>Fund Manager Name: Livelihoods Venture</t>
  </si>
  <si>
    <t xml:space="preserve">Website: https://livelihoods.eu/ </t>
  </si>
  <si>
    <t>Nº of Funds: 4 - LCF1, 2011, €45 million; LCF2, 2017, €65 million; L3F, €120 million over 10 years; LCF3, first close of €150 million and more to be invested in future closings.
Status: In Development
Maturity: Pioneering
Manager Experience
Bernard Giraud, president of Livelihoods, co-founded the firm with Jean-Pierre Rennaud in 2011. (Rennaud is now an advisor to the firm.) Giraud is the former vice president of sustainability and shared value creation at Danone, where, beginning in 2008, he helped lead Danone’s initial carbon offsetting pilot and launch large-scale ecological restoration projects in Africa and Asia. Livelihoods took shape following the success of these projects. In addition to the three Livelihoods Carbon Funds, the firm also manages the Livelihoods Fund for Family Farming, launched in 2015.
Management Team
Bernard Giraud, Co-founder and President of the Livelihoods Funds
10+ years of experience implementing nature-based solutions with rural communities; former vice president of sustainability and shared value creation at Danone
Thomas Braschi, Head of Investment
10+ years of experience in sustainable agricultural value chains, multi-stakeholder projects, and impact investing; former France director of 2 Degrees Investing Initiative
Guillaume Bouculat, Chief Operating Officer
20+ years in finance, in Europe, Brazil, and Mexico; produced a risk-rating tool for investments in forests (A/R, REDD, REDD+) for ONF International; MS in both Energy, Finance, Carbon (EFC) as well as Finance and Management from Paris-Dauphine; over 10 years with Livelihoods
Jérémie de Charentenay, Head of Operations
Worked as a research fellow for Paris-based CDC Climat and as a junior consultant in CSR at Deloitte; holds a degree in agricultural engineering, specializing in environmental economics, from AgroParis Tech
Track Record
The Livelihoods Carbon Funds 1 and 2 both have an operational track record of yearly carbon offset dividend distribution consistently above projections. As of May 2020, LCF1 had yielded offsets 24 percent above expectations, and the second fund reached half of its targeted carbon output in the first investment year—on its way to outperforming projections by at least 20 percent.</t>
  </si>
  <si>
    <t>Moringa Private Equity Fund</t>
  </si>
  <si>
    <t xml:space="preserve">The Moringa Fund is the €84 million private equity vehicle of the Moringa Partnership. It invests in African and Latin American agroforestry companies. Moringa advocates for agroforestry as a means to transition toward sustainability: advancing ecologically intensive agriculture while contributing to local development and economically viable business development.
Started in 2010, the Moringa fund was one of the first institutionally targeted funds to invest in agroforestry companies in Africa and Latin America. Formed as a JV of Edmond de Rothschild Private Equity and ONF International. Moringa targets profitable large scale agroforestry projects with high environmental and social impact - recognizing that agroforestry is a key driver in diversifying farmers' revenues and helping them hedge their production against market and climate volatilities. Since its inception, Moringa has advocated for agroforestry as a means to enable a transition toward sustainability: advancing ecologically intensive agriculture while contributing to local development and economically viable business development.
Thesis and Strategy
The Moringa Fund makes equity investments of €4-10 million into projects and adds value via its technical skills, environmental and social know-how, and global network. Part of the Moringa thesis is to foster new market opportunities for developing countries accessing the increasing global demand for healthier and more sustainable food.
The Moringa Partnership leverages their own grant making facility, Agroforestry Technical Assistance Facility (AtaF), to further the goals of the fund. The AtaF was created to scale the positive environmental and social impacts of portfolio investments. AtaF’s vision is to remove the barriers to the development of viable agroforestry systems and to include smallholders in starting and managing their own outgrowing scheme. By providing farmers access to training, supporting innovative research and development programs and by assisting commercial initiatives, AtaF seeks to create an enabling environment that increases resilience of farmers and landscapes in Latin America and Sub-Saharan Africa.
</t>
  </si>
  <si>
    <t>Land Sinks</t>
  </si>
  <si>
    <t>Asset Class: Private Equity, Blended Finance, Venture Growth Capital, Real Assets</t>
  </si>
  <si>
    <t>First Close Amount: $58m
Amount Invested in last five years: $50m</t>
  </si>
  <si>
    <t>Targeted Net IRR: 10%</t>
  </si>
  <si>
    <t>The Moringa Fund makes equity investments of €4-10 million</t>
  </si>
  <si>
    <t>Expected hold for a porfolio investment: 12 years
Investment Period: 6-10 years</t>
  </si>
  <si>
    <t>Impact
Since inception, the fund represents that it has had the following impacts:
Positive impact on 12,600 farmers
2,300 job created
15,400 hectares of sustainably managed lands</t>
  </si>
  <si>
    <t>Fund Manager Name: Moringa Partnership</t>
  </si>
  <si>
    <t xml:space="preserve">Website: https://www.moringapartnership.com/ </t>
  </si>
  <si>
    <t>Nº of Funds: 2 vehicles: Moringa Fund &amp; Agroforestry Technical Assistance Facility (AtaF) which is a grant-making facility run in parallel to the Moringa Fund.
Maturity: Emerging
Portfolio Composition
ComaFruits &amp; SOBEMA (Mali): €8.0 m equity (2020 annual report)
Producer of a range of beverages including mineral water, flavoured drinks, fruit and vegetables juice based on locally sourced ingredients.
B-BOVID (Ghana): €5.5 m equity (2020 annual report)
Oil palm processor that sources most of its oil palm fresh fruit bunches (FFB) at farmgate from smallholder farmers, and supports them in implementing agro-forestry practices and integrated cropping.
Jus Délice (Togo): €2.6 m equity (2020 annual report)
Juice processing company supplied by a large network of more than 400 organic farmers who traditionally cultivate pineapples and other tropical fruits. They export juice to European customers and plan to export premium-quality and organic pure pineapple juice to the USA.
Tolaro Global (Benin): €7.29 m equity (2020 annual report)
Sustainable producer of cashews that manages and oversees every link in the cashew value chain.
Cafetalera Nica-France (Nicaragua): €6.4 m equity (2020 annual report)
Agroforestry company that specializes in high-quality certified coffee and timber in Nicaragua’s Matagalpa department. It has grown to become one of the biggest coffee farms in Central America.
TexBel Farms (Belize): €5.3 m equity (2020 annual report)
TexBel Farms has over 3,000 acres of land planted in Belize of special coconut hybrids, Persian limes, Valencia oranges, White Marsh grapefruit and other tropical fruits, including soursop. They also have the ability to tap into 3rd party growers to source high-quality Belizean fruit.
Live Love Well – Asante (Kenya): €3.8 m equity (2020 annual report)
Nutraceutical company focused on using Agriculture in health and wellness applications. They develop nutraceutical products using moringa plant.
Floresta Viva (Brazil): €3.9 m equity (2020 annual report)
Floresta Viva is a natural and organic brand that combines soil health,seed quality, and a sustainable cultivation system to produce food and timber products.
Manager Experience
When the Moringa Fund was founded in 2010, it was the first private equity investment vehicle entirely dedicated to agroforestry. Since its inception the firm has invested 56 million euros in agroforestry over 10 investments in Latin America and Sub-Saharan Africa.
Management Team
Clément Chenost, CEO
Started his career in 2006 at the French Forestry Commission before joining the sustainable development team of Ernst &amp; Young. At Ernst &amp; Young, he initiated and implemented the firm’s forest certification activity. He then was appointed Head of Business Development at ONF International where he co-founded the Moringa Fund. He chairs its Agroforestry Forestry Technical Assistance Facility and is a board member of several of its portfolio companies (Jus Délice, Floresta Viva, Tolaro, TexBel). He has a Masters Degree in Ecology and Biology, an Executive Masters in Environmental Management (Mines &amp; Agro ParisTech) and a private equity certificate from the Wharton School. He also serves as an associate professor at les Mines &amp; Agro ParisTech. He speaks French, English, Spanish and Portuguese.
Hervé Bourguignon, Senior Venture Partner
Has business and project development experience in developing countries, particularly in Latin America and Africa. He was CEO of Elf Lubricants in Mexico from 1990 - 1997 and CEO of Elf Lubricant‘s international division from 1998 - 2002. In this role, he managed 13 subsidiaries in Latin America, Asia and Africa. He was President of the Interafrican Forest Industries Association from 2005 - 2011. He has also served as a lecturer at HEC Paris on company management in emerging countries. Mr. Bourguignon has a Master’s degree in Philosophy, a degree in Law and graduated from EDHEC in business administration as well as an international marketing degree from INSEAD (1988).
Track Record
The 2 current funds appear to be Moringa’s first.</t>
  </si>
  <si>
    <t>Nature+ Accelerator</t>
  </si>
  <si>
    <t>The Nature+ Accelerator Fund is a pioneer blended finance vehicle focused on attracting private capital to conservation finance through a $200 million pilot fund. It compiles a portfolio of scalable, measurable, nature-based projects intended to provide both conservation benefits and financial returns, creating a pipeline of vetted projects to back.
The Fund is anchored in IUCN's global leadership in Nature-based Solutions (NbS), Mirova Natural Capital's experience in investment management for NbS, and a trusted network of partners within the Coalition of Private Investment in Conservation (CPIC). The portfolio is anchored by funding from the Global Environment Facility (GEF). This multi-stakeholder group is focused on enabling conditions that support a material increase in return-seeking investment in conservation.</t>
  </si>
  <si>
    <t xml:space="preserve">Coastal &amp; Ocean Sinks, Land Sinks
</t>
  </si>
  <si>
    <t xml:space="preserve">Sustainable Forest Management, Agroforestry, Regenerative Agriculture, Sustainable Intensification for Smallholders, Blue Economy
Biodiversity Conservation
</t>
  </si>
  <si>
    <t>Asset Class: Venture Early Stage, Venture Growth Capital</t>
  </si>
  <si>
    <t>The Nature+ Accelerator fund will use grants, debt, and equity through three windows: Seed of $5 million in repayable grants or convertible notes (approximately $100,000 per 50 projects), Early Venture of $15 million in debt and equity (approximately $1 million per 15 projects), and Venture of $20 million in debt and equity (approximately $5 million in 4 projects).</t>
  </si>
  <si>
    <t>Impact
As the fund recently launched, precise impact data is not yet available. The Nature+ Accelerator Fund expects by 2030 to have successfully secured 70 investment deals and attracted up to $160 million in co-investments. Key outcomes it seeks to catalyze and measure include:
Significant biodiversity and ecosystem conservation impacts, measurably reducing extinction risk of IUCN Red List threatened species and contributing towards national and global targets, including the Convention on Biological Diversity (CBD) post-2020 Global Biodiversity Framework.
Measurable contribution towards the UNCCD Land Degradation Neutrality objectives and the UN Decade on Ecosystem Restoration.
Climate change mitigation and adaptation impacts aligned to the 1.5C global target set by the UNFCCC Paris Agreement.
Socio-economic impacts for local communities, including improved livelihoods and gender equity, contributing towards achievement of the Sustainable Development Goals (SDGs).</t>
  </si>
  <si>
    <t>Fund Manager Name: Partnership between IUCN, Mirova, GEF, &amp; CPIC</t>
  </si>
  <si>
    <t>Website: https://www.iucn.org/theme/nature-based-solutions/initiatives/nbs-finance-mechanisms-and-funds/nature-accelerator-fund</t>
  </si>
  <si>
    <t>Status: In Development
Maturity: Pioneering
Manager Experience
Mirova has been selected to structure and operate the Nature+ Accelerator Fund, with the aim of maximising additionality and complementarities with existing funds and capital available for conservation finance. The fund will be managed through Mirova’s fully-owned subsidiary, Mirova Natural Capital, an experienced and recognised asset manager with an impact-driven approach to investment aligning strong financial returns with measurable environmental and social impact. Mirova is the product of the acquisition in 2017 of Althelia Ecosphere Ltd, a pioneer impact investor in natural capital, by Mirova, the leading European Responsible Investment platform, and is committed to be the leading global natural capital fund manager
Track Record
New and developing fund.</t>
  </si>
  <si>
    <t>New Forests Tropical Asia Forest Fund 2</t>
  </si>
  <si>
    <t>New Forests, founded in 2005, is a sustainable real asset manager with approximately $5.8 billion in assets under management, across over one million hectares of forests, rural land, and conservation investments. It specializes in sustainable forestry investment strategies which integrate sustainable forest management with impact co-benefits.
New Forests has a strong focus on environmental, social and governance (ESG) outcomes across Australia, New Zealand, Southeast Asia and the United States. New Forests is a Certified B Corp and is widely recognized as an industry leader in the integration of sustainable forest management with impact and climate co-benefits.
In 2012, New Forests launched its first Tropical Asia Forest Fund (TAFF), which represents one of the earliest dedicated institutional forestry investment portfolios in Asia. In the years since, the 10-year fund, which closed at USD 170 million, has invested in three forestry businesses in Malaysia, Indonesia, and Laos, covering more than 150,000 hectares of land—with a target of establishing more than 60,000 hectares of certified plantation forests. TAFF has provided New Forests with the opportunity to leverage the firm’s expertise to continue to build out the investment program in the region, carry out successful due diligence on new investment projects, and operate across different countries and business environments.
New Forests is currently targeting an expansion of their Southeast Asian strategy through a second-round Southeast Asian fund, Tropical Asia Forest Fund 2 (TAFF2), to build on the climate, biodiversity and community development thesis of TAFF. The second-round fund will focus on high ESG impact activities directed towards action on climate change, support for communities and rural livelihoods, and protection and enhancement of biodiversity, in alignment with the UN Sustainable Development Goals.
New Forests' client base spans Europe, North America, and Asia and includes development finance institutions, pension funds, endowments and foundations, family offices, and other types of institutional investors.
Note: The AUM number includes audited figures as of 30 June 2021. The AUM also includes transactions settled in July and September 2021 as well as approximately USD 550 million of committed uncalled capital from fund vehicles and managed accounts.</t>
  </si>
  <si>
    <t>Sustainable Forest Management
Other Solutions: Carbon Market Infrastructure</t>
  </si>
  <si>
    <t>Asset Class: Private Equity, Blended Finance, Real Assets</t>
  </si>
  <si>
    <t>Targeted Net IRR: The “mainstream” Class A investments in the fund will target a mid-teens gross nominal return, while the impact-focused Class B investments target a gross, nominal return around mid to high single digits.</t>
  </si>
  <si>
    <t>The fund comprises of two tranches: a Class A tranche for commercial investors and Class B of a minimum of US$30 million for impact investors</t>
  </si>
  <si>
    <t>Impacts
New Forests’ Southeast Asian strategy is focused on sustainable plantation management while achieving significant environmental and social co-benefits. All of the existing TAFF investments are managed in accordance with third-party independent sustainable forest management certification and IFC Performance Standards. The firm says its TAFF portfolio investments seek to improve workers’ rights, support rural livelihoods, and protect and restore important ecosystems.
The impact activities, which will be monitored by the Fund, aim to provide climate, community, and biodiversity benefits and are closely linked to the Paris Agreement and UN Sustainable Development Goals 8 (Decent Work and Economic Growth), 12 (Responsible Consumption and Production), 13 (Climate Action), and 15 (Life on Land) with at least 50% of the projected expenditure in impact activities to be allocated to activities that target positive climate impacts.</t>
  </si>
  <si>
    <t>Fund Manager Name: New Forests</t>
  </si>
  <si>
    <t>Website: https://newforests.com.au/</t>
  </si>
  <si>
    <t>Nº of Funds: Four funds, and an additional eight other investment vehicles including co-investments and separate accounts.
Status: Open
Maturity: Mature
Manager Experience
New Forests was established by David Brand, Chief Executive Officer, in Sydney, Australia, in July 2005 with the objective of developing a forestry management business investing in sustainable forestry and environmental market assets in the Asia-Pacific region and the United States. New Forests is headquartered in Sydney with offices in Melbourne, Mount Maunganui, Singapore and San Francisco. New Forests has 90+ employees. In 2007, New Forests opened an office in the United States, and in 2008 opened an office in Southeast Asia to manage forestland investments in those regions.
The firm has dedicated portfolio management teams in the regions in which they are investing, with centralized back-office, governance, and administration provided by the headquarters.
Management Team
David Brand, Founder and CEO
40+ years of experience in forestry investment, forest management, science, and public policy; previously responsible for investment programs integrating forest management with emerging environmental market opportunities at Hancock Natural Resources Group; for a decade worked with the Canadian Forest Service as a scientist, director of scientific programs, and national Director-General of Science and Sustainable Development; holds a PhD from the University of British Columbia and a Bachelor of Science in Forestry from the University of Toronto in Canada.
Radha Kuppalli, Managing Director of Impact and Advocacy
20 years of experience in pushing capital markets toward investing in climate change; has been with New Forests for 15 years; MBA from Yale’s School of Management and a Master’s degree in Environmental Management from Yale University’s School of Forestry and Environmental Studies.
Adrian Williams, CFO
25+ years of experience leading finance, strategy, governance, risk, project, and operational teams and as a CFO and COO.
Geoffrey Seeto, Managing Director of New Forests Asia
20 years of experience in financial services, principally in private equity in the infrastructure, natural resources, and energy sectors. Oversees New Forests’ timberland investment program in Southeast Asia and is an experienced investor in the Asian region, having led, originated, and executed a wide range of transactions in various regulatory regimes. He has completed deals in Cambodia, the Philippines, Thailand, Laos, Malaysia, Singapore, Indonesia, and China. Outside of Asia, he has worked in North America, Europe, and Australia. Geoffrey was previously at KPMG, where he was Partner, Asia Infrastructure Markets. Geoffrey was also formerly Managing Director and Head of Investments for the China-ASEAN Investments Fund from 2009-2014 and has held senior positions investing in infrastructure for Babcock &amp; Brown and ABN AMRO. Geoffrey has a bachelor’s degree in Economics and a Master of Laws from the University of Sydney.
Track Record
New Forests has been active in forestry markets in Southeast Asia since 2008 when it established its first office in the region. Over the past decade, New Forests has developed extensive business relationships in the region. This local presence supports the growth of New Forests’ business and investment program.
New Forests established its first regional fund, the Tropical Asia Forest Fund (TAFF) in 2012. TAFF represents one of the earliest institutional forestry investment portfolios in Asia. It has provided New Forests with the experience base to continue to build out its investment in the region.
The TAFF assets provide exposure to markets in the region including domestic markets, export furniture, and the natural latex/rubber market. Through TAFF, New Forests has experience in systematically seeking to improve assets and generate value through better forest management, market development, better resourcing and governance, and implementation of industry-leading ESG practices and standards.</t>
  </si>
  <si>
    <t>Okavango Fund</t>
  </si>
  <si>
    <t>Okavango Capital Partners is pioneering Conservation-Lens Investing-supporting companies that tackle environmental degradation in Africa’s most important ecosystems, as well as creating economic development opportunities for rural Africans.
Okavango's approach is built on decades of innovation in creating and deploying capital for conservation enterprises; in partnership with the African Wildlife Foundation (AWF), Okavango helped launch its Conservation Bonds, which raised $7 million from private investors financing nine conservation businesses in East and Southern Africa operating in sustainable agriculture and nature-based tourism.
Okavango Capital’s new fund in development, the Okavango Fund, focuses on supporting food system transformation, sustainable consumption, and environmental stewardship through investment in enterprises involved in sustainable agriculture, catalytic technologies, and natural capital services. The Okavango Fund has a target of $75 million.
Currently the fund has over $60 million of pipeline investment opportunities across four African countries. Of these primarily proprietary deals, 45% are in sustainable agriculture, 30% in catalytic technology, and 25% in nature services. By stage, the pipeline is 50% growth, 25% mature, and 25% early. The fund will be limited to 12 portfolio investments. The fund is targeting mid-teens returns based on a ten-year term with up to a three-year extension
Strategic partners to the fund include Conservation Capital, a leading advisory firm in the field of conservation enterprise and related commercial financing, and African WIldlife Foundation, a leading global organization focused on Africa-led conservation and sustainable development.</t>
  </si>
  <si>
    <t>Regenerative Agriculture, Blue Economy
Other Solutions: Nature Tech</t>
  </si>
  <si>
    <t>Asset Class: Private Debt</t>
  </si>
  <si>
    <t>Okavango helped launch its Conservation Bonds, which raised $7 million from private investors financing nine conservation businesses in East and Southern Africa operating in sustainable agriculture and nature-based tourism.</t>
  </si>
  <si>
    <t>Follow-on period: 3 years</t>
  </si>
  <si>
    <t>Impact
Since inception in 2015, Okavango Capital’s companies’ impact on livelihoods in rural Africa has yielded 1,900 full time “well paid” jobs, 179,000 farmers linked to markets, 1 million improved livelihoods, $6 million in conservation fees paid to communities, 8 million tonnes of CO2 emissions avoided, 500 million trees protected and more than 3 million acres of land protected.</t>
  </si>
  <si>
    <t>Fund Manager Name: Okavango Capital</t>
  </si>
  <si>
    <t>Website: http://www.okavango-capital.com/</t>
  </si>
  <si>
    <t>Nº of Funds: 1
Status: In Development
Maturity: Pioneering
Manager Experience
Okavango’s diverse team has 60 years of combined conservation and private equity experience across multiple continents. In Africa their experience spans three target sectors in 14 countries. Investment experience includes $1 billion PE funds raised, Pioneered Funds: SME PE in East Africa and conservation enterprise in Africa and Europe, and six PE Funds. Conservation experience includes more than 50 conservation enterprises with over one million rural beneficiaries, over three million acres protected, and 2,500 full-time jobs supported.
Management Team
Josep Oriol, Managing Partner
Josep has extensive experience in investments, law and private equity spanning over 20 years in Africa, Europe, USA and Japan: he worked in venture capital in Banco Santander and in WNI – a leader in climate technology services. His career in Africa was first in Conservation Capital and subsequently at Kibo Capital Partners, an SME private equity investor with $100M under management. Josep has acquired experience in environmental conservation through investments in wildlife, tourism, forestry, carbon and his role on several boards, including the Conservation Strategy Fund, Lion Landscapes and BioCarbon Partners. He holds an MBA from Duke University, a degree in Law (LLB) from Universidad Internacional de Catalunya and a BA in Political Science from Universidad Autonoma de Barcelona.
Giles Davies, ​Partner
Giles has over 20 years’ experience in private equity and impact investing in Africa, Europe and USA. He founded Conservation Capital (CC) and is recognized as one the leading specialists in conservation enterprise development and financing. He started his career at PriceWaterhouseCoopers. In addition to his work with CC, Giles has considerable experience as a non-executive director of both private and listed companies.​
​Davinder Sikand Senior Advisor
Davinder is one of Africa’s private equity pioneers with over 30 years’ experience in Africa, Europe and USA. He co-founded Aureos, a mid-market private equity firm where he served as Deputy CEO and Head of Sub-Saharan African Operations. He later initiated the sale of Aureos to Abraaj group, a US$14Bn emerging market asset manager, which he left after his lock-in period.. Davinder has extensive experience in environmental conservation through several board positions. He holds an MBA from Kellogg​​.
Brett Stevenson, Impact and Sustainability Lead
Brett leverages over 15 years of experience in program design and performance management, primarily in Africa. She has developed digital tools for improving data and analytics capacity for non-profits, social enterprises and multinational companies. She is the Chief Operating Officer for AWF's Conservation Bonds. She also worked for Global Impact Investing Network (GIIN), building industry training on impact measurement and ESG practice. Brett holds an MBA from NYU and an engineering degree from the University of Calgary.
Caroline Chepkwony, Chief Financial Officer &amp; Investment Manager
Caroline has 14 years of experience in financial management. She founded Pesa crowd and previously worked for Fanisi Capital as a Chief Finance Officer and Investor Relations. Caroline started her career at PriceWaterhouseCoopers in finance and business advisory roles. She holds an MBA from the University of Oxford.
Track Record
OCP’s team members have led and/or participated in several successful conservation-lens investments:
BioCarbon Partners (Zambia) - A leading community focused REDD carbon manager. Protects over 1 million hectares (2.5 million acres) of prime ecosystem from deforestation and biodiversity loss benefitting more than 200,000 rural people. Winner of several Environmental finance awards. Role: Founding investors, Director
Loisaba Conservancy (Kenya) – A private conservancy protecting over 60,000 acres of prime wilderness from deforestation and biodiversity loss. Sold to TNC. Role: Founder, advisor.
COMACO (Zambia) – impact loan to firms promoting conservation and climate friendly agriculture across key ecosystems. Over 150,000 small farmers. Successfully exited. Role: Lenders
Grooteberg Conservancy (Namibia) – Impact loan to 330,000 hectare community owned conservancy developing tourism operations to supplement game ranching. Successfully exited. Role; Lenders
Munyamazi Reserve (Zambia) – Protecting a 45,000 acre big four reserve in Luangwa Valley from deforestation and biodiversity loss. Expanded the reserve via a joint venture with the local community, high increase in wildlife numbers and diversification of revenue. Role: investor, director.</t>
  </si>
  <si>
    <t>Omnivore Partners India Fund III</t>
  </si>
  <si>
    <t xml:space="preserve">Founded in 2010, Omnivore is the first impact venture capital investor in South Asia focused exclusively on agriculture. Via pre-seed and early stage venture investments in startups, it makes investments that deliver market-rate venture capital returns while yielding a positive benefit for Indian smallholder farmers, rural communities, and the planet.
Following its first two funds, launched in 2012 and 2018 respectively, Omnivore announced in 2021 that it is aiming to raise $150 million for a third, with plans to begin fundraising late in the year. With the third fund, the firm hopes to continue to support entrepreneurs they believe will be instrumental in developing the solutions that will improve farm productivity, increase agricultural sustainability, and modernize the industry’s supply chains.
Thesis and Strategy
Omnivore’s investment thesis is focused around nine core themes in ag-tech: farmer platforms, precision agriculture, agri-biotech, innovative foods, rural fintech, ag-B2B marketplaces, farm-to-consumer brands, agribusiness software as a service (SaaS), and post-harvest technologies.
The firm’s portfolio investments include online seed-to-market platform DeHaat, a startup building a “full-stack solution for the farmer,” according to its CEO; Pixxel, which uses hyperspectral satellites to gather data meant to help farmers predict harvests, natural disasters, the spread of insects, and more; and Stellapps Technologies, a startup bringing technology, data, and analysis to India’s dairy industry.
Omnivore works with a range of limited partner investor types, including development finance institutions, endowments and foundations, pension funds, and retail investors. Early LP investors included India’s National Bank for Agricultural and Rural Development, the Small Industries Development Bank of India, and Nuziveedu Seeds, India’s largest plant and seed company.
</t>
  </si>
  <si>
    <t>Sustainable Intensification for Smallholders</t>
  </si>
  <si>
    <t>Asset Class: Venture Early Stage</t>
  </si>
  <si>
    <t>Targeted Net IRR: 15% on fund I, n/a for fund III</t>
  </si>
  <si>
    <t>Expected hold for a portfolio investment: 8 years</t>
  </si>
  <si>
    <t>Impact
Omnivore seeks to bring change to Indian agriculture via three main impact pillars: increasing smallholder farmer profitability; enhancing the resilience of these farmers in spite of extreme harvest variability year to year; and improving the environmental sustainability of agriculture.
The firm says that, as of mid-2021, its investments had already positively impacted the lives of around 10 million farmers in India.</t>
  </si>
  <si>
    <t>Fund Manager Name: Omnivore</t>
  </si>
  <si>
    <t>Website: https://www.omnivore.vc/</t>
  </si>
  <si>
    <t>Nº of Funds: 3 - Omnivore Partners India Fund I: $35 million; Omnivore Partners India Fund II: $97 million; Omnivore Partners India Fund III: Target $150 million
Status: In Development
Maturity: Mature
Portfolio Composition
Link to Omnivore's portfolio on their website.
Manager Experience
Mark Kahn and Jinesh Shah co-founded Omnivore in 2010 after connecting while in their previous agriculture and venture roles, respectively. Kahn has been working in India since 2007 as the executive vice president (strategy and business development) at Godrej Agrovet, a diversified agribusiness and animal feed company. In his role, Kahn was responsible for corporate strategy, mergers and acquisitions, research and development, and new business incubation. Shah was the CFO at Nexus Venture Partners, and met Kahn after reaching out to him to discuss the agriculture business sector in India.
Management Team
Mark Kahn, Co-founder and Managing Partner
15 years of experience in agriculture; former executive vice president (strategy and business development) at Godrej Agrovet, a diversified agribusiness and animal feed company in India; former strategy manager at Syngenta; co-chairman of the Confederation of Indian Industry (CII) Task Force on Agri Startups; member of the governing council of the Maharashtra State Innovation Society.
Jinesh Shah, Co-founder and Managing Partner
Former vice president and CFO at Nexus Venture Partners in India; worked in various corporate finance roles, including leading treasury and mergers and acquisitions at Datamatics; member of the IMC Chamber of Commerce and Industry’s Agriculture and Food Processing Committee; member of the core working group of World Economic Forum related to agriculture.
Reihem Roy, Partner
Runs Omnivore’s Chennai office; serves as Omnivore’s Environment and Sustainability and Business Integrity Officer; previously associate at Villgro, a social impact fund and incubator (where he founded the funds healthcare practice); former analyst at the United Nations International Fund for Agricultural Development.
Subhadeep Sanyal, Partner
Runs Omnivore’s Delhi office; manages Omnivore’s technical assistance facility; Omnivore’s primary liaison with the Government of India and its network of agricultural research institutes.
Track Record
Omnivore invested in roughly 30 ag-tech startups in its first two funds; it has made two strategic exits from its first fund, two secondary exits, and a partial exit.</t>
  </si>
  <si>
    <t>Small Farmers Climate Adaptation Fund</t>
  </si>
  <si>
    <t xml:space="preserve">The $30 million Small Farmers Climate Adaptation Fund (SMAF) is a specialized debt vehicle managed by Add-Value Management, an impact fund management and sustainability consulting firm based in San Jose, Costa Rica. The fund provides capital through microfinance organizations to improve Latin American smallholder farmers' climate resiliency, productivity, incomes and living conditions.
SMAF will work through microfinance organizations in seven Latin American countries to provide financial support and technical assistance. The fund will provide medium-term loans to these organizations.
Add-Value provides financial and sustainability services that support the fund, including not only microfinance but also rural finance, financial analysis and project evaluation, climate finance and adaptation, technical assistance and training. A main goal of the SMAF is to demonstrate success and promote replication and scalability in other Latin American countries and around the world.
Through microfinance organizations, the fund plans to provide $30 million of debt financing to smallholder farmers in Guatemala, El Salvador, Honduras, Nicaragua, Costa Rica, Ecuador and Peru.
The SMAF includes a $2-3 million technical support facility that will help microfinance organizations to develop agricultural finance products and facilitate the delivery of climate adaptation measures to smallholder farmers. </t>
  </si>
  <si>
    <t>Agroforestry, Regenerative Agriculture, Sustainable Intensification for Smallholders</t>
  </si>
  <si>
    <t>Impact
SMAF is intended to provide many environmental and farmer benefits, including improved soil quality, water use efficiency and soil nutrients; protection from flooding, pests and extreme temperatures; and higher yields and incomes.</t>
  </si>
  <si>
    <t>Fund Manager Name: Add-Value Management</t>
  </si>
  <si>
    <t>Website: https://www.addvaluesa.com/our-projects/</t>
  </si>
  <si>
    <t>Manager Experience
The SMAF team has 65 years of combined experience in sustainable and development finance. Focus areas include climate finance, microfinance and SME, rural finance, risk management, project finance, renewable energy, and higher education.
Management Team
Juan Carlos Pereira, Managing Partner
More than 25 years of experience in corporate and project financing, development finance, and impact investment in Latin America and the Caribbean, including impact investment fund design, structuring, fund raising, and management. Partner and Manager at Omtrix, Inc. for 12 years. Responsible for the design, structuring and management of several impact funds and technical support facilities that worked with financial intermediaries throughout Latin America and the Caribbean. Also worked for the Inter-American Investment Corporation for 11 years structuring debt and equity transactions with corporations and financial intermediaries in México, Central America, and the Andean region.
Cynthia León Herrera, Partner
Has an 18-year track record in project analysis, technical assistance program implementation, and social impact investments. She has done substantial consulting work for the Multilateral Investment Fund, the IADB’s Social Entrepreneurial Program, and the Forestry Climate Change Fund. Worked as an Investment Officer at Omtrix, Inc. for 8 years where she helped to design their Higher Education Finance Fund and was responsible for implementing the fund’s technical assistance program. Also did substantial energy efficiency and renewable energy work with E+Co, where she was an Investment Officer for Latin America and the Caribbean for 6 years.
Carlos Membreño, Senior Climate Finance and Microfinance Expert
Has 22 years of experience in commercial banking, sustainable finance, climate finance and financial inclusion. Worked to strengthen technical capabilities and business processes with microfinance organizations in 19 countries located in Latin America, Africa, and Asia. Worked at ACCION International as Technical Assistance Director, leading the design and implementation of various technical assistance projects funded by ACCION, USAID, the Inter-American Development Bank and the Bill and Melinda Gates Foundation. As an international consultant in climate adaptation finance, worked for organizations including the International Finance Corporation. Led the design and implementation of climate adaptation solutions for agricultural producers in Peru and Colombia as Coordinator for Microfinance for Ecosystem-based Adaptation. Certified expert in climate adaptation finance.</t>
  </si>
  <si>
    <t>Terra Bella Colombia Fund</t>
  </si>
  <si>
    <t>The Terra Bella Colombia Fund is managed by Terra Global, a woman-owned for-profit social enterprise founded in 2006. It operates in the financial services, agriculture, forestry and nature-based solutions areas. Its stated goal is to facilitate financially, socially and environmentally sustainable forestry and agricultural land management practices.
The Terra Bella Colombia Fund was launched and is managed by Terra Global, a woman owned for-profit social enterprise founded in 2006. The organization operates in the financial services, agriculture, forestry and nature-based solutions areas. Its stated goal is to facilitate financially, socially and environmentally sustainable forestry and agricultural land management practices. Terra Global develops programs designed to integrate climate change mitigation and social benefits, quantifying greenhouse gases from land-use and deploying conservation finance by providing technical expertise and investment capital to their global client base.
Having worked in 31 countries, Terra Global designs and supports projects that generate carbon credits through REDD+ (Reduced Emissions from Deforestation and Forest Degradation) and other sustainable landscape programs. They also develop GHG quantification methodologies, supported by third-party verification.
Terra Global’s first fund, the Terra Bella Colombia Fund, is a US$100 million fund providing early-stage capital to smallholders to reduce deforestation in developing countries. Terra Global seeks to support sustainable forest management, protection of biodiversity, and empowerment of local communities in North America, Latin America Africa, and South East Asia. It invests in local community projects that aim to reduce emissions in the agriculture, forest and land-use sectors.
Thesis and Strategy
The Terra Bella Colombia Fund mobilizes private capital to finance smallholder agriculture, non-timber forest products, and climate change mitigation in Colombia. It utilizes a public-private partnership structure, combining anchor investments from USAID/Colombia with private funds to deliver Colombia’s first investment fund dedicated to smallholders.
The Fund seeks to generate long-term market-rate returns for its private investors while delivering measurable environmental and social benefits through sustainable landscape management and the sale of emission reductions credits that are generated from avoiding deforestation, supporting reforestation, and adopting ‘climate-smart’ agriculture.
In addition to the Fund, Terra Global established a Technical Assistance Facility to bridge the capacity gap that smallholders face in accessing investment capital. The Fund will leverage Terra’s international and local portfolio management team to identify and deliver the technical support required.</t>
  </si>
  <si>
    <t>Asset Class: Private Debt, Private Equity, Blended Finance, Venture Early Stage</t>
  </si>
  <si>
    <t>$100m</t>
  </si>
  <si>
    <t>The facility provides grants between US$5,000 and US$100,000 per project over 3-24 months.</t>
  </si>
  <si>
    <t>Impact
Terra Global has specialized expertise in developing GHG quantification methodologies. Project GHG impacts will be verified by third-party authorities.</t>
  </si>
  <si>
    <t>Fund Manager Name: Terra Global Investment Management</t>
  </si>
  <si>
    <t>Website: https://www.terraglobalcapital.com/terra-bella-colombia-fund-0</t>
  </si>
  <si>
    <t>Manager Experience
Terra Global Investment Management is focused on agriculture, forestry, and land-use emissions reductions program development. Terra’s inter-disciplinary, multi-location team implements market-based solutions for rural development and environmental stewardship. The organization has experts in finance, forestry, agriculture and offices in Bogota, Guatemala City, Washington D.C., and headquarters in San Francisco.
Management Team
Leslie L. Durschinger, Founder, CEO, Founding Partner, Terra Bella Colombia Fund
Ms. Durschinger founded Terra Global Capital in 2006 to promote results-based approaches to sustainable landscape management through climate smart agriculture and reducing deforestation. Under Durschinger’s leadership Terra has structured risk mitigation instruments, trust funds and equity funds to drive investment capital to sustainable agricultural production and forest management.
Prior to Terra, Ms. Durschinger held senior management positions in the areas of derivatives trading, investment management, algorithmic trading, risk management, and securities lending. She is the Chair of the International Emission Trading Associations REDD+ working group, and is a member of the Verified Carbon Standard (VCS) AFOLU Steering Committee, REDD+ Social &amp; Environmental Standards Committee, VCS JNR Permanence Work Group, Coalition on Agricultural Greenhouse (C-AGG) Advisory Committee and W+ Standard Advisory Council. Ms. Durschinger’s previous employers include JP Morgan, Merrill Lynch, Barclays Global Investors and Charles Schwab.
Sandra Carolina Sarmiento Neira, Principal
Ms. Sarmiento is the Principal for the Terra Bella Colombia Fund. She is an economist and was the founder and general manager for more than 13 years at Molino Procesar S.A. an agro-industrial company. She sourced, structured and secured funding of $4 million for on-balance sheet investments in agricultural projects. Ms. Sarmiento has worked in agricultural production processes, quality, and logistics, as well as corporate management of tax, accounting and human resources. She has experience in sustainable tourism and helps with structuring and designing REDD+ projects and managing carbon offset negotiations for fuel wholesalers, airlines and others.
Gregory Ives, Nature-based Solutions Portfolio
Mr. Ives is a natural resource management and conservation finance specialist. His focus is working with impact capital to scale sustainable land-use and foster rural development through conservation-oriented forestry, regenerative agriculture, and environmental markets. He has 8 years of experience in sustainable land management, place-based conservation program design, and impact investing. He served as the founding Director of Conservation for the Reserva Ecologica Panamaes in Panama, where he managed conservation, restoration, forestry, and agriculture programs.
Carlos Molina, Corporate and Fund Finance and Operations
Mr. Molina is has over 20 years’ experience in financial management with specific expertise in agriculture. He has worked in multinational companies in different sectors in Colombia including banks, services and agro-industrial production. Mr. Molina has broad experience in agricultural credit, treasury, financial control, planning and budgets, business advisory, administrative management, purchasing and logistics. Before working at Terra, Mr. Molina worked for agro-industrial companies Bengala Agricola (pineapple producer in Colombia), Duwest and Proficol. His bank experience includes ABN AMRO and Latin American Agribusiness Development Corporation.
Terry Vogt, Managing Director, Latin American Investment Banking
With experience in international finance and private equity investments, Mr. Vogt directed a program on conservation finance at The Gordon and Betty Moore Foundation, was the former Deputy Director General of IICA (a multilateral organization working in rural sustainable development and agriculture in Latin America), and founded a boutique investment bank focused on Latin America. He was the Director of Global Funding and Head of International Investment Banking at Wells Fargo Bank.
Erica Meta Smith, Managing Director, Forestry, Field Training, GHG Quantification
Ms. Smith is a Forest Carbon Field Development Specialist. She joined Terra Global Capital in 2009. Ms. Smith provides technical forestry knowledge, on-ground carbon quantification expertise, and specializes in forest mensuration programs. Prior to Terra Global, she worked in the forest policy and forestry technical operations areas. Ms. Smith is a Certified Ecologist through the Ecological Society of America and a Registered Professional Forester in the State of California. She has worked extensively in the REDD+ sector training communities and working with in-country experts for excellence in MRV across Africa and Asia.</t>
  </si>
  <si>
    <t>The Reforestation Fund</t>
  </si>
  <si>
    <t>The Reforestation Fund (“TRF”), whose formation was announced in October 2021, is managed by BTG Pactual Timberland Investment Group (“TIG”) and seeks to raise $1 billion. The goal of the fund is to acquire, protect, restore, and plant forests in developed timberland markets in Latin America (Brazil, Uruguay, Chile). It will also invest opportunistically in less-developed timberland markets (such as Peru, Colombia).
TRF’s managers say that over the fund’s 15-year term, they aim to plant 200 million trees over 165,000 hectares, and realize a carbon benefit over that period of 95 million tons. TRF will leverage TIG’s approach to investing in sustainable commercial forestry &amp; manufacturing at scale.
The environmental NGO, Conservation International, will serve as Impact Adviser to TRF, advising TRF to achieve positive environmental, climate, and social impacts related to conservation and restoration activities.
BTG Pactual TIG also runs the Open Ended Core U.S. Timberland Fund (“OEF”) with The Nature Conservancy (TNC) serving as OEF’s Conservation Advisor providing conservation services. The fund has a Gross Asset Value of $864M and focuses on long term investments in U.S. commercial timberland assets.
Thesis and Strategy
According to its documentation, The Reforestation Fund will:
Acquire deforested and degraded land in Brazil, Uruguay, Chile, and in less-developed timberland markets like Peru and Columbia;
Restore and permanently protect natural forest (this will be a focus of roughly half of the timberland portfolio);
Plant Forest Stewardship Council-certified forests (this will comprise the other half of the timberland portfolio);
Create forest carbon offsets ;
Invest in the development of nearby processing facilities to manufacture forest products, including long-lived wood products like furniture and doors (20% of TNF will be allocated to manufacturing; 80% to timberland).</t>
  </si>
  <si>
    <t>Sustainable Forest Management, Ecosystem Restoration</t>
  </si>
  <si>
    <t>Asset Class: Private Equity, Real Assets</t>
  </si>
  <si>
    <t xml:space="preserve">TRF managers project a return of 13-15% over 15 years (post tax). These figures include the sale of 41 million verified carbon offsets, which TIG says could generate $750 million over 15 years. </t>
  </si>
  <si>
    <t>Management fees of 0.75% on committed capital; 1.5% on invested capital and carried interest above hurdle returns.</t>
  </si>
  <si>
    <t>The fund has a GP co-investment of $25 million, a 5-year commitment period, 15-year initial term, automatic 5-year renewals</t>
  </si>
  <si>
    <t>Impacts
CI will appoint two of the three members of the TRF Impact Advisory Board (IAB); the IAB, together with CI as Impact Advisor, will:
Establish impact criteria
Evaluate fund acquisitions and management plans for consistency with the impact criteria
Review and approve annual impact reports
Recommend adoption of existing 3rd-party standards (such as FSC, CCB)
Make recommendations regarding conservation, impact grants and the identification of potential grant recipients
Impact objective: TRF’s managers say that over the fund’s 15-year term, they aim to plant 200 million trees over 165,000 hectares, and realize a carbon benefit over that period of 95 million tons.</t>
  </si>
  <si>
    <t>Fund Manager Name: BTG Pactual Timber Investment Group</t>
  </si>
  <si>
    <t>Website: https://timberlandinvestmentgroup.com/</t>
  </si>
  <si>
    <t>Nº of Funds: 2
Status: In Development
Maturity: Mature
Portfolio Composition
Target allocation (% portfolio):
Timberland + Carbon: 80%
Manufacturing: 20%
Manager Experience
The Reforestation Fund’s launch was announced in October 2021, as a collaboration between BTG Pactual Timberland Investment Group and Conservation International.TIG is one of the largest timberland managers globally, with over 1.2M hectares / US$ 4B AUM.
Conservation International (CI) is one of the most prominent and established conservation organizations globally with offices in more than two dozen countries, 1,200 staff, and thousands of partnerships worldwide. CI has helped protect more than 600 million hectares of lands and waters in over 70 countries.
Management Team
Investment Committee:
Mark Wishnie, head of Landscape Capital, BTG Pactual Timberland Investment Group — former director of global forestry and wood products at The Nature Conservancy
Eduardo Guardia, CEO of BTG Pactual Asset Management — former finance minister of Brazil
Gerrity Lansing, head of BTG Pactual Timberland Investment Group
Iuri Rapaport, head of BTG Pactual Impact Investing — president of Conservation International Brazil
Other Key Personnel:
Matheus Moura: Head, Latin America Transactions and Investment Management, BTG Pactual Timberland Investment Group and Associate Partner of BTG Pactual
Carlos Guerreiro: Head, Latin America Operations, BTG Pactual Timberland Investment Group and Former member, Board of Directors, Forest Stewardship Council (FSC) Brazil
Mitch Kosches: Head, Investment Management, BTG Pactual Timberland Investment Group and Associate Partner of BTG Pactual
Track Record
The fund’s manager, The BTG Pactual Timberland Investment Group (TIG), is one of the world’s oldest and largest timberland investment management organizations. TIG manages assets and commitments of over $4 billion across 3 million acres.</t>
  </si>
  <si>
    <t>URAPI Sustainable Land Use Fund (URAPI SLF)</t>
  </si>
  <si>
    <t>The URAPI Sustainable Land Use fund, launched in 2018, is a 15-year closed-end blended finance fund seeking to generate returns by financing and supporting farmer cooperatives and farmers in Latin America as they transition to more sustainable and efficient land-use practices.
The URAPI fund is managed by ECOTIERRA, a Canada-based developer of agroforestry and forest management projects. ECOTIERRA also manages URAPI’s technical assistance facility (used for project preparation) and works on the ground to originate the fund pipeline and execute projects.
The managers of the $40 million URAPI fund, plan to invest in four to five projects in Latin America, with a particular focus on agroforestry projects producing coffee, cocoa, and nuts. The fund is currently invested in two projects, in Peru and Colombia.
Thesis and Strategy
The URAPI Sustainable Land Use Fund seeks to achieve market returns from equity and debt investments within a portfolio of cooperatives and producers. The resulting revenue streams include interest income, carbon credits, and sales of agricultural commodities.
URAPI invests in:
infrastructure for processing raw materials;
investments in carbon credit projects and infrastructure; and
financing for small producers to invest in their farms, improve land-use, and increase productivity.
URAPI’s first project, Café Selva Norte, in northern Peru, is a consortium of eight coffee cooperatives that received a $9 million loan from URAPI for renovation and rehabilitation. The loan use of proceeds is to reforest hundreds of hectares of degraded land converting it into productive agroforestry systems, thereby sequestering carbon emissions and improving the livelihoods of thousands of producers.
The fund’s second project, RioSierra, is in northern Colombia. URAPI is working on the project with the Red Ecolsierra cooperative to establish financial support for restoring land to coffee and cocoa agroforestry systems with honey production; carbon credit generation; and the development of a dry-processing mill, collection centers, and a compost production plant, all co-owned by the co-ops.
Investors in URAPI include the U.N.’s Land Degradation Neutrality Fund (LDNF), which took an equity stake in URAPI, as did the Canadian Government. IDB Invest has contributed a loan guarantee of up to $5 million to partially cover the risk of nonpayment within URAPI’s financing.</t>
  </si>
  <si>
    <t>Sustainable Forest Management, Agroforestry
Other Solutions: Agroforestry, Forest Management</t>
  </si>
  <si>
    <t>Asset Class: Private Debt, Private Equity, Blended Finance</t>
  </si>
  <si>
    <t>$40m</t>
  </si>
  <si>
    <t>Investment Period: 3-5 years
Expected hold for a porfolio investment: 15 years</t>
  </si>
  <si>
    <t>Impact
The projected impacts of URAPI’s Cafe Selva Norte project include:
8,250 hectares of restored land;
200,000 hectares of forest conservation;
3.8 million tons of sequestered CO2; and
Economic benefits accruing to 3,000 small-scale producers.
Projected impacts of the Sierra Nevada project include:
1.3 million tons of sequestered CO2;
4,500 hectares restored land;
70,000 forest conservation; and
Economic benefits accruing to 1,500 small-scale producers.</t>
  </si>
  <si>
    <t>Fund Manager Name: ECOTIERRA</t>
  </si>
  <si>
    <t>Website: https://www.urapi.co/</t>
  </si>
  <si>
    <t>Nº of Funds: 2: Two: URAPI Sustainable Land Fund (URAPI SLF) - $40 million as of July, and 2020 Sustainable Land Management Fund (Canopy SLF) - $50 million
Status: Open
Maturity: Emerging
Manager Experience
ECOTIERRA cofounders Karina Santana and Etienne Desmarais had previously cofounded Pro-A, a Peruvian nonprofit created to work with cooperatives, as well as Distribution Solidaire, an import business created to sell cooperatives’ products in Canada.
They state that it was out of a desire to scale ECOTIERRA’s impacts that they launched the URAPI Sustainable Land Use fund.
Management Team
Karina Santana, ECOTIERRA COO and Co-founder
15 years of experience in developing educational programs in rural Peru; has co-led the creation of four cooperatives.
Étienne Desmarais, ECOTIERRA CEO and Co-founder
20 years of experience in development of cooperatives, social finance, commercialization, and marketing of agroforestry products.
Track Record
Since its inception in 2019, URAPI’s Cafe Selva Norte project has lent $474,000 to cooperatives for transition to sustainable agroforestry.</t>
  </si>
  <si>
    <t>TOTAL FUND SIZE (m$)</t>
  </si>
  <si>
    <t>LATAM &amp; Caribbean, Asia Pacific, Sub-Saharan Africa, South Asia</t>
  </si>
  <si>
    <t>LATAM &amp; Caribbean, Asia Pacific, China, Sub-Saharan Africa</t>
  </si>
  <si>
    <t>LATAM &amp; Caribbean, Asia Pacific, Sub-Saharan Africa</t>
  </si>
  <si>
    <t>Europe, LATAM &amp; Caribbean, MENA, Asia Pacific, China, Sub-Saharan Africa, Central Asia, South Asia</t>
  </si>
  <si>
    <t>LATAM &amp; Caribbean</t>
  </si>
  <si>
    <t>ANZ, LATAM &amp; Caribbean, MENA, Asia Pacific, Sub-Saharan Africa</t>
  </si>
  <si>
    <t>Europe, MENA, Asia Pacific, North America</t>
  </si>
  <si>
    <t>Europe, LATAM &amp; Caribbean, Asia Pacific, Sub-Saharan Africa</t>
  </si>
  <si>
    <t>LATAM &amp; Caribbean, Sub-Saharan Africa</t>
  </si>
  <si>
    <t>ANZ, Europe, LATAM &amp; Caribbean, MENA, Asia Pacific, China, North America, Sub-Saharan Africa, Central Asia, South Asia</t>
  </si>
  <si>
    <t>Asia Pacific</t>
  </si>
  <si>
    <t xml:space="preserve">The project aims to reach the following impact: Low emission/low carbon heating technologies (are mainstreamed and scaled up to 8000 households living in Mongolian traditional ger dwellings and detached houses in urban ger districts  of Mongolia. The project will contribute to Mongolia’s target of reducing GHG emission and stabilization and expansion of power supply and security.  At the same time, it will bring social and environmental co-benefits;  safer comfortable living environment for children, health improvement from less exposure to outdoor and indoor air pollution, and improved of quality of life to over 35,000 people including children, pregnant women, the elderly and people with disabilities. 
1)	Technology know how transfer: Cooking, heating and insulation product (CHIP) initiated and implemented by UNICEF Mongolia and air-to-air 2-stage heat pumps will be deployed and scaled up to households. CHIP  consists of insulation package, ventilation system and electric heaters. Under this project, ger households will have two choices; use of current CHIP product with electric heaters or combine CHIP insulation and ventilation products with air to air 2-stage heat pumps. Air to air 2-stage heat pumps will also be available to households living in detached houses in ger areas.  The smart operating system will be developed and used for monitoring electricity usage and stabilization to reduce/avoid risks of overload and excessive usage of electricity during peak hours. 2. Inclusive financial mechanism for households. Green loan and subsidies as a part of state and local budget; personal investment and low interest or zero interest loan, low carbon/renewable heat incentive scheme or low  carbon/renewable heat incentive tariff, investment subsidies; and tax incentive mechanism (direct and indirect). 3. Citizen driven community engagement. 
</t>
  </si>
  <si>
    <t xml:space="preserve">Mongolia is a landlocked landlocked country located in Central Asia, with an extremely dry climate and a vast land, where agriculture and crop production are predominant.
In terms of climate, there are 4 seasons in the year, and in the summer season, the number of unpredictable and unpredictable events increases every year, and the frequency of rainfall, thunderstorms, strong winds, and dust storms is high, causing huge losses to people and organizations. 
For example, in 2004-2015, 308 people lost their lives due to atmospheric disasters, of which 40.0% were killed by strong winds, 24.0% by floods, and 16% by lightning. In 2015, there were 76 dangerous atmospheric phenomena and 17 catastrophic phenomena in Mongolia, as a result of which 9 people lost their lives, 4 people were injured, 186181 animals were destroyed, and the country suffered a loss of 6 billion 118 million 578 thousand MNT. The above phenomena cannot be reported in advance due to lack of radar network.
In 2000-2002, when there were 3 consecutive years of drought, 2007 drought, and 2015 drought, when deliberately influencing the weather, it has been working inefficiently by calculating the mass of clouds by eye orientation. Therefore, having a radar system will improve the results of activities that deliberately affect the weather and improve the economic efficiency.
With the establishment of a meteorological doppler radar network, agriculture, road transport, tourism, mining, and all sectors of the country can be served with high-precision weather information, early warning of disaster phenomena, real risk reduction, activities that deliberately affect the weather, and flight meteorological services. It is important to optimize efficiency and ensure the safety of the population in densely populated areas.
The main location of the project: It is planned to choose a location for the fixed weather radar near the center of Ulaanbaatar, Khentii, Uverkhangai, Khuvsgul, Uvs, Gobi-Altai, Umnogovi, and Dornogovi provinces, which can represent the region and the cost of solving infrastructure problems is low. It is believed that if the traveling radar is created in the Water Meteorological and Environmental Analysis Center of Bayankhongor, Dundgov, Sukhbaatar, Hovd, and Zavkhan Provinces, it will be useful for monitoring weather disasters and analyzing the process of deliberately influencing the weather.
With this project, it is planned to establish 8 fixed C-band Doppler meteorological radars in 8 named places and 5 X-band radars in 5 named places. As of 2021, fixed radar work has started on Chingeltei Mountain in Ulaanbaatar.
Based on the calculation of the maximum size and frequency of meteorological radar observation coverage and atmospheric density and deviation, it is planned to establish at the following points.
</t>
  </si>
  <si>
    <t xml:space="preserve">Energy </t>
  </si>
  <si>
    <t xml:space="preserve">Renewable energy (air to air heat pump system at household level); Housing sector: energy efficiency/reducing heat loss. </t>
  </si>
  <si>
    <t>Infra asset   greenfield (building brand new facilities from the ground up)</t>
  </si>
  <si>
    <t xml:space="preserve">As of September 2022, local governments have taken up Cooking, heating and Insulation Product (CHIP) as a cleaner and safe solution to local air pollution, and already invested about USD 750,000 for scaling up the CHIP for ger households, in addition to investments in expansion and stability of power supply at local level (USD 60,000). The state green loan has been used as financing mechanism to make CHIP accessible at affordable price for households (USD 650,000 in 2022, 3% interest rate). Grants: International donor grant is USD1,000,000 The Government has also allocated to improve inrastructure/grid in Umnugovi and Bayankhongor provinces. </t>
  </si>
  <si>
    <t xml:space="preserve">State Government: USD 1,000,000;        Local government: USD 500,000                Other donors (UNICEF): USD 500,000. </t>
  </si>
  <si>
    <t>Grants: USD15,000,000</t>
  </si>
  <si>
    <t>The minimun investment by 1 investor: USD 5,000,000</t>
  </si>
  <si>
    <t xml:space="preserve">Grtant: 75%.  Private investmetn: 25%, </t>
  </si>
  <si>
    <t xml:space="preserve">Climate funds (for instance, GCF, NAMA Facility, GEF, Climate clean air coaltion etc). Bilateral development organisations: JICA, KOICA, USAID. Other: JCM, KfW, South South Cooperation. </t>
  </si>
  <si>
    <t>Ministry of Environment and Tourism, Mongolia 
UNICEF Mongolia</t>
  </si>
  <si>
    <t xml:space="preserve">Private: Air to air pump suppliers (Gree Corporation of Zhuhai); Academic institutions: Schoolo of Civil Engineering of the Mongolian University of Science and  Technology, Department of Building Science of Tsinhua University). </t>
  </si>
  <si>
    <t xml:space="preserve">Piloting has been done in deployment of air to air exchange pump at household level (ger, detached house) in Mongolian weather conditions.  Demo project for CHIP has been implemented since 2019 in 3 provinces and 2 districts of Ulaanbaatar covering over 800 ger households. </t>
  </si>
  <si>
    <t>2025-2026</t>
  </si>
  <si>
    <t xml:space="preserve">Tested, piloted and ready for scaling up nationwide. </t>
  </si>
  <si>
    <t xml:space="preserve">Indicator 1: Reduced GHG emissions.  
Target value 1: 25,664 tCO2e, accumulated, end of the project.           Target value 2: 182,269 tCO2e, accumulated, 10 years after the end of the project. </t>
  </si>
  <si>
    <t xml:space="preserve">1. Volume of private finance: USD 5,5 mln. 2. Replicable business models and supply chains for low-carbon and energy efficient household technologies are established and sustained. 3. Number of direct and indirect green jobs created in the energy efficiency housing and low carbon household heating heating sectors: 200 businesses, 6000 jobs of which 90% are local. 4. Household and family members benefited dfiredctly: 8000 households with 35,000+ members. 5. Households’ satisfaction rate with energy performance, where they demonstrate preference for cleaner and safer heating alternative technologies (80%).  6. Number of banking and non-banking financial institutions  green  housing loans: 14; 7.Number of capacitated businesses in the value chain that obtained favorable green loan (tbc). </t>
  </si>
  <si>
    <t xml:space="preserve">Market size of CHIP: 151,642 households living in Mongolian traditional ger in urban areas (capital of Ulaanbaatar and provincial centers) This brings up to USD 300 mln market. In terms of detached houses, there is no accurante information regarding the entire detached houses in UB and provincial centers. Statistics  highlights that 60% of Ulaanbaatar households live in ger districts (living in gers and detached houses).  This means over 220,000 households live in ger areas in UB. </t>
  </si>
  <si>
    <t xml:space="preserve">7. Affordable &amp; clean energy,  9. Industry, innovation &amp; infrastructure, 10. Reduced inequalities, 11. Sustainable cities &amp; communities, 13. Climate action. Other: 3.Health. 12. Sustainable consumption and production. </t>
  </si>
  <si>
    <t xml:space="preserve">MRV mechanisms and approaches applicable for renewable energy projects, such as those of CDM, NAMA, other multi-lateral climate funds and investors. </t>
  </si>
  <si>
    <t>Evariste Kouassi Komlan, Representative, UNICEF Mongolia
Altantesetseg Sodnomtseren, Climate Change and Clean Air Specialist, UNICEF Mongolia
Tserendulam Shagdarsuren, Director General, Department of Climate Change, MET, Mongolia</t>
  </si>
  <si>
    <t>ekouassikomlan@unicef.org;
asodnomtseren@unicef.org;
tserendulamsh@gmail.com; tserendulam@mne.gov.mn</t>
  </si>
  <si>
    <t>Energy, waste reduction, circular economy, sustainable food value chains and water management</t>
  </si>
  <si>
    <t xml:space="preserve"> MNT 48200000000</t>
  </si>
  <si>
    <t xml:space="preserve">Information and Research Institute of Meteorology, Hudrology and Environment </t>
  </si>
  <si>
    <t>Ministry of Environment and Tourism of Mongolia</t>
  </si>
  <si>
    <t xml:space="preserve">radar system </t>
  </si>
  <si>
    <t>It is planned to choose a location for the fixed weather radar near the center of Ulaanbaatar, Khentii, Uverkhangai, Khuvsgul, Uvs, Gobi-Altai, Umnogovi, and Dornogovi provinces, which can represent the region and the cost of solving infrastructure problems is low. It is believed that if the traveling radar is created in the Water Meteorological and Environmental Analysis Center of Bayankhongor, Dundgov, Sukhbaatar, Hovd, and Zavkhan Provinces, it will be useful for monitoring weather disasters and analyzing the process of deliberately influencing the weather.</t>
  </si>
  <si>
    <t>https://irimhe.namem.gov.mn/</t>
  </si>
  <si>
    <t>msukhragchaa@gmail.com NDC -In Country Coordinator</t>
  </si>
  <si>
    <t>Ministry of Environment, Mongolia</t>
  </si>
  <si>
    <t>East Asia</t>
  </si>
  <si>
    <t>Mongolia: Coal reduction of more than 30'000 tonnes throughout the project and estimated GHG emission of 60'000 tonnes per year. At least 200 domestic SMEs will be contracted to produce CHIP and provide technology solutions including design, diversity of products, supply and trading and pre/after sale service and further operation and maintenance. 6,000 of direct and indirect green jobs created in the energy efficiency housing and heating sectors. 5,000 CHIP households (25,000+individuals) and 3,000 detached houses (15,000+ individuals) nationwide using low emission heating technologies. 
The project will be implemented in 4 years with the budget of USD 15.0 mln. At the end of the action, the project will see: (i) reduced emissions from the energy sector, (ii) strengthened sustainable supply chains; iii) blended and inclusive financing mechanisms for low-carbon heating and energy efficiency technologies, and (iv) enhanced public and private sector capacity and enabling environment in place.                                  Sustainable development co-benefits
The project will create substantial environmental, social and economic co-benefits. The impacts are diverse and touch upon different aspects as follows:
Economic co-benefits: 
●	New permanent and temporary employment created by the program, including a growing share of female employment, further contributing to green COVID-19 recovery (SDG 8).
●	Cost-savings and increased productivity as a result of the promotion of EE practices among households and large energy users.
●	Strengthened and increased competitiveness of existing small and medium scale housing developers, technology suppliers, and service companies (SDG9).
●	Contribution to poverty reduction in low-income communities as a result of energy bill savings, enhanced employment and increased household income (SDG 1).
●	Increased access to finance for low income households living in ger areas.
Social co-benefits:
●	Improvements in public health, hygiene, and safety for ger area households and Ulaanbaatar residents as a whole (SDG 3). 
●	Increased comfort and quality of life for ger area households, especially for women who constitute the majority of the ger area population (SDG 5).
●	Other benefits, such as increased security and community empowerment and living conditions (SDG 3, 11). 
Environmental co-benefits:
●	Improved air quality due to the shift from coal to the EE technologies (SDG 3, 11).
●	Decreased soil pollution through the green mortgage standards to be set by MGFC that will also cover waste and sanitation requirements for ger area beneficiaries (SDG 11).
●	Improved sustainability of local forests/biodiversity due to reduced collection of fuel wood for cooking and heating purposes (SDG 13, 15).</t>
  </si>
  <si>
    <t>Mongolia: The project contributes to progressive transition to low-carbon, resource-efficient circular economy and accelerated poverty reduction in Mongolia;
-As a result, agri-food and beverage MSMEs and retailers  increasingly  adopt circular economy practices through a market-based eco labelling system, capacity building, behavior change and access to green finance;
- Overall, the action will contribute to 20% of CO2 equivalent (in tons) reduction in the Agri-food and beverage sector as a result of introducing eco-labels during project implementation</t>
  </si>
  <si>
    <t xml:space="preserve">Mongolia: Although this project will be implemented in 13 provinces of Mongolia, it will create safe living conditions for the entire population, i.e. 3 million people.
By having a network of weather Doppler C and X band radar stations, by identifying clouds and phenomena within a radius of 350 km of the radar station, in a short time, by knowing the amount of cloud water, the amount of water droplets in the cloud, the speed of cloud migration, the location of strong tornadoes, and the thickness of clouds, in a very short time provide high accuracy forecasts.
 Determining the core of the hail in the cloud of a strong thunderstorm with lightning, determining the geographical location where the hail will fall, and quickly conveying it to the public through the disaster prevention system will prevent the people from unexpected accidents.
 Also, by accurately determining the amount of cloud migration and irrigation, it is important to increase the harmony of precipitation and dispersal work, create favorable conditions for the growth of natural plants, and reduce the intensity of desertification.
</t>
  </si>
  <si>
    <t>Sustainable Mobility with Low Emission Fiji: Pilot Project - of Decarbonisation of the Public Bus Sector in Fiji</t>
  </si>
  <si>
    <t>This programme aims to decarbonise the public bus sector in Fiji resulting in reduction of CO2 emissions in the transportation sector through introduction of electric buses. It encourages a modal- shift to public transportation through improvement of services which will eventually reduce the use of private vehicles and improve traffic conditions. The program will run the first electric buses in the Pacific region and will provide valid data and reporting for up-scaling of electric bus operations within the local conditions in the Pacific region.
 This project aims to deploy an electric shuttle bus programme in Fiji as a pilot to demonstrate the feasibility of the technology in Fiji’s context.
 The second phase will involve scaling of the programme through replacement of diesel operated buses in the Suva- Nausori corridor (potentially up to 100 buses).
 The project will reduce emissions, decrease reliance on high cost diesel imports and demonstrate Fiji’s Climate Leadership, support the achievement of NDC targets, create green jobs and enhance energy security.
Timeline
 Infrastructure construction: Commence last quarter of 2022 to first quarter of 2023
 Pilot roll- out: Q1 of 2023
 Scale- up: 2024</t>
  </si>
  <si>
    <t>Please provide a brief overview/ description of the project, including what the project is about, its background, scope, objectives, key timelines, etc. (&lt;100 words)</t>
  </si>
  <si>
    <r>
      <rPr>
        <sz val="11"/>
        <color theme="1"/>
        <rFont val="Calibri"/>
        <family val="2"/>
      </rPr>
      <t xml:space="preserve">What is the main sector for the project? </t>
    </r>
    <r>
      <rPr>
        <b/>
        <sz val="11"/>
        <color theme="1"/>
        <rFont val="Calibri"/>
        <family val="2"/>
      </rPr>
      <t>Please fill drop-down</t>
    </r>
  </si>
  <si>
    <r>
      <rPr>
        <sz val="11"/>
        <color theme="1"/>
        <rFont val="Calibri"/>
        <family val="2"/>
      </rPr>
      <t xml:space="preserve">What is the deal type? </t>
    </r>
    <r>
      <rPr>
        <b/>
        <sz val="11"/>
        <color theme="1"/>
        <rFont val="Calibri"/>
        <family val="2"/>
      </rPr>
      <t>Please fill drop-down</t>
    </r>
  </si>
  <si>
    <r>
      <rPr>
        <sz val="11"/>
        <color theme="1"/>
        <rFont val="Calibri"/>
        <family val="2"/>
      </rPr>
      <t xml:space="preserve">What is the project contractual structure? </t>
    </r>
    <r>
      <rPr>
        <b/>
        <sz val="11"/>
        <color theme="1"/>
        <rFont val="Calibri"/>
        <family val="2"/>
      </rPr>
      <t>Please fill drop-down</t>
    </r>
  </si>
  <si>
    <r>
      <rPr>
        <sz val="11"/>
        <color theme="1"/>
        <rFont val="Calibri"/>
        <family val="2"/>
      </rPr>
      <t xml:space="preserve">What is the latest milestone the project has reached? </t>
    </r>
    <r>
      <rPr>
        <b/>
        <sz val="11"/>
        <color theme="1"/>
        <rFont val="Calibri"/>
        <family val="2"/>
      </rPr>
      <t>Please fill drop-down</t>
    </r>
  </si>
  <si>
    <r>
      <rPr>
        <sz val="11"/>
        <color theme="1"/>
        <rFont val="Calibri"/>
        <family val="2"/>
      </rPr>
      <t xml:space="preserve">What stage of maturity is the project at? </t>
    </r>
    <r>
      <rPr>
        <b/>
        <sz val="11"/>
        <color theme="1"/>
        <rFont val="Calibri"/>
        <family val="2"/>
      </rPr>
      <t>Please fill drop-down</t>
    </r>
  </si>
  <si>
    <r>
      <rPr>
        <sz val="11"/>
        <color theme="1"/>
        <rFont val="Calibri"/>
        <family val="2"/>
      </rPr>
      <t xml:space="preserve">What is the nature of the climate impact of the project? </t>
    </r>
    <r>
      <rPr>
        <b/>
        <sz val="11"/>
        <color theme="1"/>
        <rFont val="Calibri"/>
        <family val="2"/>
      </rPr>
      <t>Please fill drop-down</t>
    </r>
  </si>
  <si>
    <t>Hydrogen Energy Project</t>
  </si>
  <si>
    <t>​Project successfully bid on and has been awarded preferred bidder status on ~4,000km2 of land within the  Park for the development of Country’s first fully vertically integrated GW scale green hydrogen project.
The project is being developed as the first step in the implementation of Government’s strategy for the development of a large scale green hydrogen industry in various regions in Country to support both economic growth in Country and assist the world in achieving its decarbonisation goals.
This US$10 billion project is planned to be developed in phases, at full development targeting 350,000 metric tons of green hydrogen production a year from 5GW of renewable generation capacity and 3GW electrolyser.
The project once fully developed will employ an estimate 3,000 people, with 15,000 construction jobs supported over the four year construction period. Over 90% of these jobs are expected to be filled by local Countryns.
At full production scale and with additional projects coming online, the excess electricity produced by the hydrogen industry can be used to decarbonise the entire Countryn electrical grid, act as a catalyst for Country’s own energy independence; and make the country a net exporter of low carbon energy, assisting in the decarbonising of the southern African region.</t>
  </si>
  <si>
    <t>Country, East Africa</t>
  </si>
  <si>
    <t>Project built, Power supplied to East Africa, helping with reliability and decarbonisation.</t>
  </si>
  <si>
    <t>Importantly, Government is assuming the role of the custodian of the wealth to be generated for Country and her people with the development of Country’s green hydrogen industry</t>
  </si>
  <si>
    <t>US$ 10 billion.</t>
  </si>
  <si>
    <t>Investment company limited</t>
  </si>
  <si>
    <t>ABC Development</t>
  </si>
  <si>
    <t>XYZ Construction Limited</t>
  </si>
  <si>
    <t xml:space="preserve">Mitigation   emissions avoidance (e.g., renewable energy, clean cookstoves),  ,  ,  ,  </t>
  </si>
  <si>
    <t>The project, will at full development target 350,000 metric tons of green hydrogen production a year, from 5GW of renewable generation capacity and 3GW of electrolyser capacity, displacing 5 – 6 million tonnes per annum of CO2 emissions, The project, will at full development target 350,000 metric tons of green hydrogen production a year, from 5GW of renewable generation capacity and 3GW of electrolyser capacity,, The project once fully developed will employ an estimated 3,000 people, with 15,000 construction jobs supported over the four year construction period.Over 90% of these jobs are expected to be filled by local Countryns.</t>
  </si>
  <si>
    <t>The project will at full development target 350,000 metric tons of green hydrogen production a year, displacing 5 6 million tonnes per annum of CO2 emissions annually.
At full production scale and with additional projects coming online, the excess electricity produced by the hydrogen industry can be used to decarbonise the entire Country electrical grid, act as a catalyst for Country’s own energy independence; and make the country a net exporter of low carbon energy, assisting in the decarbonising of the eastern African region.
Together with Government, we will work with local communities, environmental groups and other stakeholder groups to position Country’s green hydrogen industry for rapid scalability and long term sustainability, to uplift the lives of Country’s people through economic development and contribute towards achieving global decarbonisation goals. We want to ensure that Country realises the full potential of its endowment as one of the world’s top resource rich locations for co located onshore wind and solar, vast uninhabited land, and stable investment climate underpinned by strong democratic values. Project, and the Government, are committed to developing Country’s hydrogen industry to the highest international standards in an inclusive way that brings all stakeholders with us while minimising the environmental impact.
Country has a critical role to play in leading southern Africa’s contribution to achieving global decarbonisation goals. Country is well positioned to be at the forefront of helping the world to achieve its decarbonisation targets while also providing the country and region with a blueprint for future renewable energy and green hydrogen project implementations.</t>
  </si>
  <si>
    <t xml:space="preserve">6. Clean water &amp; sanitation, 7. Affordable &amp; clean energy,  , 9. Industry, innovation &amp; infrastructure, 10. Reduced inequalities, 11. Sustainable cities &amp; communities,  , 13. Climate action,  ,  ,  ,  </t>
  </si>
  <si>
    <t>South Pole</t>
  </si>
  <si>
    <t>Landscape Resilience Fund</t>
  </si>
  <si>
    <t>The LRF is a public-private partnership launched in 2021, that aims to mobilize USD 100 million by 2026 for climate-smart SMEs that support sustainable agricultural and forestry supply chains and that improve the resilience of smallholder farmers. To date, first investment made in Ghana and activity in Vietnam and Tanzania.</t>
  </si>
  <si>
    <t>Switzerland</t>
  </si>
  <si>
    <t>Current activities in Ghana, Vietnam, Brazil, Tanzania, with other countries planned (e.g. Colombia, Peru, Guatemala, Mexico, Indonesia, Lao, Cambodia, Kenya, Zambia, Uganda)</t>
  </si>
  <si>
    <t>Structuring of term loans ($1-5 per country) to agri-SMEs to scale climate-resilient practices and attract external co-investment; capacity building for SMEs and farmers; facilitation of landscape approaches to promote participatory governance for the implementation of climate-resilient and inclusive development at a regional level.</t>
  </si>
  <si>
    <t>Climate-resilient agriculture</t>
  </si>
  <si>
    <t>Mainly debt, some grants for capacity building</t>
  </si>
  <si>
    <t xml:space="preserve">$26.2m </t>
  </si>
  <si>
    <t>Technical assistance grant funding from the Global Environment Facility (GEF) and philanthropic capital from Chanel</t>
  </si>
  <si>
    <t>Chanel</t>
  </si>
  <si>
    <t>Capital preservation for loan facility (= revolving fund), with capacity building and landscape approach being funded by grants (= no financial returns)</t>
  </si>
  <si>
    <t>Fixed fee, no profit distribution</t>
  </si>
  <si>
    <t>Actively fundraising (for grants) for the Fund</t>
  </si>
  <si>
    <t>Open</t>
  </si>
  <si>
    <t xml:space="preserve">500,000 people living in landscapes vulnerable to climate change will have increased resilience and strengthened livelihoods.
200,000 hectares under sustainable land management.
Increased biodiversity from 10,000–20,000 additional hectares under conservation.
Reduction of  2,080,000 metric tonnes of CO2. </t>
  </si>
  <si>
    <t xml:space="preserve">The number of people with increased resilience and strengthened livelihoods includes increased and diversified income and new jobs created. 50% of the people impacted will be women. </t>
  </si>
  <si>
    <t>SDG1, SDG2, SDG5, SDG6, SDG8, SDG9, SDG10, SDG12, SDG13, SDG14, SDG15</t>
  </si>
  <si>
    <t>Internal processes based on best practice and framework development with the support of external experts, regular internal review; regular external technical review of processes and outcomes.</t>
  </si>
  <si>
    <t>Urs Dieterich</t>
  </si>
  <si>
    <t xml:space="preserve">u.dieterich@landscaperesiliencefund.org </t>
  </si>
  <si>
    <t>Website - https://landscaperesiliencefund.org/</t>
  </si>
  <si>
    <t>Kawisafi</t>
  </si>
  <si>
    <t>Antecedentes:
El sistema de transporte público que actualmente opera en el Distrito Metropolitano de Quito, se encuentra conformado por 4 subsistemas: 
-  Transporte masivo Metro: “Metro de Q” 
-  Transporte en corredores exclusivos (Bus Rapid Transit – BTR): “Metrobus Q”
-  Transporte colectivo: “Transporte convencional” 
-  Transporte por cable: “Quito Cables”
El subsistema Metrobús – Q se encuentra compuesto por 5 corredores que se distribuyen a lo largo del DMQ de manera longitudinal (de norte a sur y viceversa). Cuenta con 115 estaciones y cada una de estas se encuentran instaladas a lo largo de los cinco corredores.
El subsistema Convencional se concentra en el conjunto de rutas que operan al interior de las áreas urbanas del DMQ y entre cada una de ellas. Así mismo, de los servicios interparroquiales e intraparroquiales, vinculados en cubrir desplazamientos desde el área metropolitana hacia las parroquias y viceversa.
La oferta del transporte público se complementa con el subsistema interprovincial, el cual se une al sistema de movilidad de Quito específicamente en 2 terminales que se encuentran ubicadas al sur y al norte de Quito. 
 La flota total de transporte público esta divida en: 
-  Subsistema convencional: 2.207 unidades
-  Subsistema integrado Metrobus Q: 
o  Bus Tipo: 830 
o  Buses articulas y biarticulados: 285
En cuanto al servicio de transporte público operado por empresas privadas existen 1926 propietarios individuales de buses urbanos. 
Es importante mencionar que de acuerdo con el informe “Proceso de selección y priorización de acciones, identificación de acciones prioritarias de la ciudad de Quito”, existe una percepción negativa sobre la calidad del aire, siendo uno de los principales puntos de mejora desde la ciudadanía al gobierno local (Secretaría de Ambiente del Distrito Metropolitano de Quito -C40, 2020). Estudios de la Secretaría de Ambiente mencionan que el 97% de las emisiones contaminantes pertenece al tráfico vehicular, donde el 82% de este proviene de los buses y vehículos pesados a diésel, en la ciudad de Quito.
La Organización Mundial de la Salud (OMS) por su parte, sitúa la contaminación del aire como una de las mayores amenazas medioambientales para la salud humana, junto con el cambio climático. 
La problemática del uso de diésel en el sistema público sobrepasa lo referente a salud y ambiente. Es un hecho que el Ecuador subsidia el combustible por casi 3 mil millones de dólares al año, de los cuales se estima que Quito representa alrededor de 900 millones. Recursos que podrían ser utilizador para priorizar las áreas de desarrollo económico y social.  
Desde el marco legal, el proyecto se enmarca en:
-  La Ley Orgánica de Eficiencia Energética que menciona que "a partir del año 2025 todos los vehículos que se incorporen al servicio de transporte público urbano e interparroquial, en el Ecuador continental, deberán ser únicamente de medio motriz eléctrico..."
-  La Estrategia Nacional de Cambio Climático 2012 – 2025 es operativizada con el Plan Nacional de Adaptación (2022).
-  La Agenda Hábitat Sostenible 2036 Ciudades incluyentes y sostenibles
-  La Estrategia Nacional de Financiamiento Climático (2021-2030) Impulsada por el Ministerio de Economía y Finanzas y el Ministerio del Ambiente, contó con la participación de los gobiernos seccionales, sociedad civil y cooperación internacional. Aterriza ejes de acción.
-  La Estrategia de Resiliencia de Quito (2017) que busca Incentivar el uso de transporte público bajo en emisiones, incluyendo el Metro de Quito.
-  La Visión 2040 Quito en el 2040, será una ciudad con alta calidad de vida, capaz de enfrentar con éxito todos los desafíos que surgen en los campos social, cultural, económico, ambiental y en el territorio.
Objetivo
El objetivo principal de este proyecto es la reducción de la contaminación del DMQ a través de la transformación de motores a diésel por motores eléctricos en la flota de transporte público y privado del DMQ.
Estructura propuesta: 
El proyecto Retrofit para Quito se divide en dos fases:
1.  Fase 1: Retrofit de la flota de transporte público de propiedad municipal
1.1  Fortalecimiento de capacidades técnicas locales
1.2  Generación de un programa para la reconversión de la flota vehicular municipal a través de la banca pública
1.3  Implantación de infraestructura de recarga de BRT y adaptación del canal exclusivo
1.4  Componente 4: Reconversión de BRT municipales
2.  Fase 2: Retrofit de la flota de transporte público de propiedad privada
2.1  Generación de un programa para la reconversión de la flota de transporte público, de propiedad privada a través de la banca pública
2.2  Implantación de infraestructura de recarga
Nota: Actualmente la Secretaría de Movilidad del Distrito Metropolitano de Quito se encuentra levantando información relevante para estructurar la Política de Movilidad Sostenible del DMQ. Dicha información ha sido utilizada para la estructuración del proyecto.</t>
  </si>
  <si>
    <t>Electrificación rutas del transporte público del AMSS</t>
  </si>
  <si>
    <t>.</t>
  </si>
  <si>
    <t>Al 2022, circulan en el país más de 1.5 millón de vehículos; con la mayor densidad concentrada en el departamento de San Salvador con más de 597 mil vehículos autorizados para circular. (VMT, 2022). En el Área Metropolitana de San Salvador (AMSS) se concentran alrededor de 1.7 millones de habitantes de un total 6.3 millones en todo el territorio salvadoreño.
Según el Primer Informe Bienal de Actualización El Salvador, 2018, las emisiones de CO2 procedentes de fuentes de combustión resultan de la quema de combustible y del carbono que es oxidado. Estas emisiones dependen del contenido de carbono del combustible. Cuando los combustibles son quemados, la mayor parte del carbono es emitido inmediatamente como CO2 durante el proceso de combustión. Otra parte menor es liberada como CO, CH4.
Respecto a las emisiones de gases efecto invernadero totales de la categoría Actividades de quema de combustible en el 2014, se nota la significativa importancia de la subcategoría Transporte con 2.863,3 kt CO2 eq (47,0 %); seguida de la subcategoría Industrias de la energía con 1.625,9 kt CO2 eq (26,7 %); de la subcategoría Industrias manufactureras y de la construcción con 864,7 kt CO2 eq (14,2 %); y de la subcategoría Otros sectores con 733,3 kt CO2 eq (12,0 %).
Para El Salvador es importante y mandatorio que se frene la magnitud y aceleración que el cambio climático manifiesta y proyecta de aquí a 2030 y mitad de siglo, por tanto, en cumplimiento a los compromisos adquiridos en el marco del Acuerdo de París, la Contribución Determinada a nivel Nacional (NDC), el país se compromete a tener una reducción de emisiones anuales (para 2030 y respecto a un escenario tendencial (BAU) desde 2019) de 640 Kton CO2e por actividades de quema de combustibles fósiles en el Sector Energía y hasta una reducción de emisiones anuales de 819 Kton CO2e en las mismas actividades y sector, si se cumplen ciertas condiciones de índole tecnológica, financiera, normativa, entre otras.
Es notorio, en términos de emisiones, el peso que representa el sector transporte para las actividades de quema de combustible, 47%. Este dato es importante para desarrollar acciones orientadas a la reducción de las emisiones derivadas del sector transporte, presentándose la movilidad eléctrica como una opción clave para el logro de ese objetivo. En ese sentido El Salvador viene dando grandes pasos en lo que refiere al desarrollo de la movilidad eléctrica, entre los que resalta la Ley de Fomento e Incentivos para la Importación y Uso de Medios de Transporte Eléctricos e Híbridos que se encuentra vigente desde el 2021.
En El Salvador, las unidades de transporte público se concentran en mayor medida en las zonas más densamente pobladas o de alta actividad comercial. Para el caso del Área Metropolitana de San Salvador (AMSS) se concentra cerca del 27% de los habitantes del país y constituye el principal centro urbano productivo del país. De acuerdo con el Viceministerio de Transporte (VMT), la movilidad eléctrica puede adoptarse fácilmente dentro de este segmento.
Este proyecto se alinea con la visión de 2020-2050 de la Política Energética Nacional (PEN), la cual busca desarrollar el país bajo un enfoque de sostenibilidad y transición energética durante los próximos 30 años, que a su vez exigen profundizar en una matriz energética más limpia. El Salvador actualmente posee un 85% de energía renovable en su matriz de generación, por lo cual continuando con los lineamientos para la promoción de energías renovables se ve factible el desarrollo de un proyecto fotovoltaico asociado con la incorporación de buses eléctricos para garantizar el suministro de energía limpia en la operación del transporte colectivo. 
El Objetivo del proyecto es introducir la movilidad eléctrica en el transporte público pasajero en las rutas del AMSS por medio del desarrollo de marcos jurídicos-normativos propicios para el impulso de la electromovilidad; así como, la adquisición de unidades de transporte colectivo, la construcción de un proyecto fotovoltaico en sitio y la instalación de estaciones de carga. El proyecto mejorará la calidad del servicio de transporte, reducirá emisiones de GEI y mitigará las enfermedades respiratorias provocadas por la emisión de partículas contaminantes provenientes del uso de derivados de petróleo en el transporte.
Se estima que el proyecto se implementaría en un plazo de 8 a 12 meses posterior a la decisión del gobierno central.</t>
  </si>
  <si>
    <t>Number of projects by region</t>
  </si>
  <si>
    <t>Number of projects by theme</t>
  </si>
  <si>
    <t>Climate impact(%)</t>
  </si>
  <si>
    <t>Project Maturity(%)</t>
  </si>
  <si>
    <t>Enterprise</t>
  </si>
  <si>
    <t>Funds</t>
  </si>
  <si>
    <t>A&amp;R</t>
  </si>
  <si>
    <t>Mitigation</t>
  </si>
  <si>
    <t>Structuring/Execution</t>
  </si>
  <si>
    <t>Mitigations</t>
  </si>
  <si>
    <t>Number</t>
  </si>
  <si>
    <t>IMPACT</t>
  </si>
  <si>
    <t>STAGE</t>
  </si>
  <si>
    <t>NUMBER</t>
  </si>
  <si>
    <t>Nuudelchin low emission solid fuel gasifier stove project</t>
  </si>
  <si>
    <t>jwong@un.org
morrisd@un.org</t>
  </si>
  <si>
    <t>Jonathan Tsuen Yip Wong
Deanna Morris</t>
  </si>
  <si>
    <t>Financial and non-financial monthly reporting to and spot checks by the fund managers (including beneficiary and climate verification). Annual audited financial reports to be submitted. This approach was used in the last funding challenges 2018-2021</t>
  </si>
  <si>
    <t>SDG 1; 5; 8; 10; 13; 17</t>
  </si>
  <si>
    <t>15-25% of MSME markets in target countries</t>
  </si>
  <si>
    <t>Estimated impacts based on past funding challenges from 2018-2021 by UN ESCAP and Global Affairs Canada</t>
  </si>
  <si>
    <t>10,000 women-led businesses supported with green transition
5-7 financial service providers offering green finance or fintech solutions</t>
  </si>
  <si>
    <t>2023-2030</t>
  </si>
  <si>
    <t>Not applicable. This is donor-supported fund, however, dividend structure can be directly agreed with investees</t>
  </si>
  <si>
    <t>No fee structure. This is donor-supported fund</t>
  </si>
  <si>
    <t>USD 1-5 millions</t>
  </si>
  <si>
    <t>This is an impact first fund with IRR dependent on negotiation with investees</t>
  </si>
  <si>
    <t>USD 1 million to the Fund</t>
  </si>
  <si>
    <t>Global Affairs Canada</t>
  </si>
  <si>
    <t>USD 1.2 million</t>
  </si>
  <si>
    <t>Yes, depending on countries; i.e. in Cambodia, ESCAP has a first loss guarantee in place</t>
  </si>
  <si>
    <t>Grant funding for proof of concept and debt and equity to scale up commercially viable solutions</t>
  </si>
  <si>
    <t xml:space="preserve">MSMEs / Digital Service / Agriculture / Renewable Energy / Transport </t>
  </si>
  <si>
    <t>Finance</t>
  </si>
  <si>
    <t>Bangladesh, Nepal, Cambodia, Viet Nam, Fiji, Samoa (for initial committed ESCAP funds. Additional countries can be included subject to donor/investor country priorities).</t>
  </si>
  <si>
    <t xml:space="preserve">Global competition to solve challenges faced by women-led businesses in the context of climate change, through supporting financial innovations with a gender and climate lens. </t>
  </si>
  <si>
    <t>United Nations Climate Finance Innovation Fund for Women</t>
  </si>
  <si>
    <t>Kallyanpur Hydro-Eco Park</t>
  </si>
  <si>
    <t xml:space="preserve">The Kallyanpur Hydro-Eco Park project aims to create a modern water-based, integrated bio-diversified ecological park at the 183-acre site in Dhaka, Bangladesh, which will enhance educational, social, transport and commercial infrastructure of the capital city. 
This award-winning project (https://www.c40.org/awards/building-climate-resilience/) is designed to provide transformational and sustainable urban living. It'll involve restoration of water-bodies, redevelopment of landscape, construction of civic amenities, connectivity with multi-modal transport, and facilities for waste management.
The hydro-eco park will increase climate resilience to flooding, heat stress and greenhouse gas emissions, help with carbon capture and bio-diversity, as well as create public green spaces that are equitable and accessible.  
Award link: https://www.c40.org/awards/building-climate-resilience/
See attached ppt prepared for Dhaka North City Corporation by Urban Lab, Bangladesh University, Dhaka and other partners. 
</t>
  </si>
  <si>
    <r>
      <t xml:space="preserve">
IMPACT:
The Kallyanpur hydro-eco park, Dhaka, Bangladesh will increase climate resilience to flooding, heat stress and greenhouse gas emissions, help with carbon capture and biodiversity, as well as promote equitable, accessible and inclusive safe community space which would positively impact the lives of approximately 3 million citizens in the vicinity. 
Approximately 5000+ formal and informal employment generations, 1000+ community marketplace for SMEs and MSMEs (including women entrepreneurs), 300+ units of affordable housing for low-income citizens and related employment generations, single-sex dorms for 200+ students from underprivileged background – all will be developed under a “green” mandate from constructions, operational and financing framework. 
</t>
    </r>
    <r>
      <rPr>
        <b/>
        <i/>
        <sz val="11"/>
        <color theme="1"/>
        <rFont val="Calibri"/>
        <family val="2"/>
        <scheme val="minor"/>
      </rPr>
      <t xml:space="preserve">Environmental and community benefits: 
1. Heat-stress reduction 
2. Storm water drainage and flood mitigation 
4. Waste management and water quality improvement
5. Carbon-capture maximization 
7. Air pollution reduction 
8. Biodiversity and nature conservation 
9. Health and well-being thru public spaces for physical activity and social interactions
10. Equitable, accessible, gender inclusive safe public space </t>
    </r>
  </si>
  <si>
    <t>Sustainable Cities and Communities  &amp; Climate Action</t>
  </si>
  <si>
    <t xml:space="preserve">Will be invested. </t>
  </si>
  <si>
    <t xml:space="preserve">Government will be providing the land with roads, utilities and other support facilities. </t>
  </si>
  <si>
    <t>Will be invested</t>
  </si>
  <si>
    <t>The Project will be financed through external sources of funds. This will include funds raised through the issuance of Green Municipal Bonds and other additional sources of debt capital. Additional financing, including working capital will be arranged through financing arranged by the EPC contractor. The financing of the project is being designed to enable the Project to pay off all debts through sale and rental of the commercial space. debt. 
A combination of Green Municipal Bonds and EPC Financing</t>
  </si>
  <si>
    <t>A combination of Green Municipal Bonds and EPC Financing</t>
  </si>
  <si>
    <t>Approx. $250+ million</t>
  </si>
  <si>
    <t>Dhaka North City Corporation</t>
  </si>
  <si>
    <t>Feasibility completed</t>
  </si>
  <si>
    <t>2021 - 2022</t>
  </si>
  <si>
    <t>2024-2027</t>
  </si>
  <si>
    <t>2027 onward</t>
  </si>
  <si>
    <t>Pre construction</t>
  </si>
  <si>
    <t xml:space="preserve">Restoration of water-bodies, redevelopment of landscape, construction of civic amenities, connectivity with multi-modal transport, and facilities for waste management.  Specific impacts listed  below: 
Environmental and community benefits: 
1. Heat-stress reduction 
2. Storm water drainage and flood mitigation 
4. Waste management and water quality improvement
5. Carbon-capture maximization 
7. Air pollution reduction 
8. Biodiversity and nature conservation 
9. Health and well-being thru public spaces for physical activity and social interactions
10. Equitable, accessible, gender inclusive safe public space </t>
  </si>
  <si>
    <r>
      <t>Direct impacts on the lives of approximately 3 million citizens in the vicinity. 
Additionally, approximately</t>
    </r>
    <r>
      <rPr>
        <b/>
        <i/>
        <sz val="11"/>
        <color theme="1"/>
        <rFont val="Calibri"/>
        <family val="2"/>
        <scheme val="minor"/>
      </rPr>
      <t xml:space="preserve"> 5000+ </t>
    </r>
    <r>
      <rPr>
        <i/>
        <sz val="11"/>
        <color theme="1"/>
        <rFont val="Calibri"/>
        <family val="2"/>
        <scheme val="minor"/>
      </rPr>
      <t xml:space="preserve">formal and informal employment generations, </t>
    </r>
    <r>
      <rPr>
        <b/>
        <i/>
        <sz val="11"/>
        <color theme="1"/>
        <rFont val="Calibri"/>
        <family val="2"/>
        <scheme val="minor"/>
      </rPr>
      <t>1000</t>
    </r>
    <r>
      <rPr>
        <i/>
        <sz val="11"/>
        <color theme="1"/>
        <rFont val="Calibri"/>
        <family val="2"/>
        <scheme val="minor"/>
      </rPr>
      <t xml:space="preserve">+ community marketplace for SMEs and MSMEs (including women entrepreneurs), </t>
    </r>
    <r>
      <rPr>
        <b/>
        <i/>
        <sz val="11"/>
        <color theme="1"/>
        <rFont val="Calibri"/>
        <family val="2"/>
        <scheme val="minor"/>
      </rPr>
      <t>300</t>
    </r>
    <r>
      <rPr>
        <i/>
        <sz val="11"/>
        <color theme="1"/>
        <rFont val="Calibri"/>
        <family val="2"/>
        <scheme val="minor"/>
      </rPr>
      <t xml:space="preserve">+ units of affordable housing for low-income citizens and related employment generations, single-sex dorms for </t>
    </r>
    <r>
      <rPr>
        <b/>
        <i/>
        <sz val="11"/>
        <color theme="1"/>
        <rFont val="Calibri"/>
        <family val="2"/>
        <scheme val="minor"/>
      </rPr>
      <t>200</t>
    </r>
    <r>
      <rPr>
        <i/>
        <sz val="11"/>
        <color theme="1"/>
        <rFont val="Calibri"/>
        <family val="2"/>
        <scheme val="minor"/>
      </rPr>
      <t xml:space="preserve">+ students from underprivileged background – all will be developed under a “green” mandate from constructions, operational and financing framework. </t>
    </r>
  </si>
  <si>
    <t xml:space="preserve">Restoration of water-bodies, redevelopment of landscape, construction of civic amenities, connectivity with multi-modal transport, and facilities for waste management.  Specific impacts listed  below: 
Environmental and community benefits: 
1. Heat-stress reduction 
2. Storm water drainage and flood mitigation 
4. Waste management and water quality improvement
5. Carbon-capture maximization 
7. Air pollution reduction 
8. Biodiversity and nature conservation 
9. Health and well-being thru public spaces for physical activity and social interactions
10. Equitable, accessible, gender inclusive safe public space 
Direct impacts on the lives of approximately 3 million citizens in the vicinity. 
Additionally, approximately 5000+ formal and informal employment generations, 1000+ community marketplace for SMEs and MSMEs (including women entrepreneurs), 300+ units of affordable housing for low-income citizens and related employment generations, single-sex dorms for 200+ students from underprivileged background – all will be developed under a “green” mandate from constructions, operational and financing framework. </t>
  </si>
  <si>
    <r>
      <t xml:space="preserve">Direct impact: </t>
    </r>
    <r>
      <rPr>
        <b/>
        <i/>
        <sz val="11"/>
        <color theme="1"/>
        <rFont val="Calibri"/>
        <family val="2"/>
        <scheme val="minor"/>
      </rPr>
      <t xml:space="preserve">3 million citizens </t>
    </r>
    <r>
      <rPr>
        <i/>
        <sz val="11"/>
        <color theme="1"/>
        <rFont val="Calibri"/>
        <family val="2"/>
        <scheme val="minor"/>
      </rPr>
      <t xml:space="preserve">in the vicity
Indirect impact: To be determined as overall the quality lives of the city dwellers will be enhanced. </t>
    </r>
  </si>
  <si>
    <r>
      <rPr>
        <b/>
        <i/>
        <u/>
        <sz val="11"/>
        <color theme="1"/>
        <rFont val="Calibri"/>
        <family val="2"/>
        <scheme val="minor"/>
      </rPr>
      <t>GOAL 11: Sustainable Cities and Communities</t>
    </r>
    <r>
      <rPr>
        <b/>
        <i/>
        <sz val="11"/>
        <color theme="1"/>
        <rFont val="Calibri"/>
        <family val="2"/>
        <scheme val="minor"/>
      </rPr>
      <t xml:space="preserve">
GOAL 13: Climate Action
GOAL 17: Partnerships to achieve the Goal
</t>
    </r>
    <r>
      <rPr>
        <i/>
        <sz val="11"/>
        <color theme="1"/>
        <rFont val="Calibri"/>
        <family val="2"/>
        <scheme val="minor"/>
      </rPr>
      <t xml:space="preserve">GOAL 3: Good Health and Well-being
GOAL 4: Quality Education
GOAL 5: Gender Equality
GOAL 6: Clean Water and Sanitation
GOAL 7: Affordable and Clean Energy
GOAL 10: Reduced Inequality
GOAL 14: Life Below Water
GOAL 15: Life on Land
</t>
    </r>
  </si>
  <si>
    <t>Iqbal Habib, 
Urban Lab, Bangladesh University</t>
  </si>
  <si>
    <t>Kalyanpur-Hydro-Eco-Park-Overview-V2.pdf</t>
  </si>
  <si>
    <t>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t>
  </si>
  <si>
    <t>SUB REGION</t>
  </si>
  <si>
    <t>Lithium Cells and Lithium Batteries Production Facility, Catamarca. ARG</t>
  </si>
  <si>
    <t>Lithium Cells and Lithium Batteries Production Facility, La Banda, Provincia de Santiago del Estero. ARG</t>
  </si>
  <si>
    <t>Lithium Cells and Lithium Batteries Production Facility, La Rioja. ARG</t>
  </si>
  <si>
    <t>CORE STATUS</t>
  </si>
  <si>
    <t>CORE STATUS (CORE, EXTENDED, NOT INCLUDED)</t>
  </si>
  <si>
    <t>CORE</t>
  </si>
  <si>
    <t>EXTENDED</t>
  </si>
  <si>
    <t>PRESENTED/ NOT PRESENTED</t>
  </si>
  <si>
    <t>7 Regenerative Seascapes</t>
  </si>
  <si>
    <t>Energy transition for cleaner, safe and energy efficient homes</t>
  </si>
  <si>
    <t>Plan and Implementation Tools for the Sustainable Management of
Natural Ecosystems in the KEF-EDDIR Watershed in the Context of Climate Change</t>
  </si>
  <si>
    <t>Sustainable Management and Land Restoration in the
Koudiat Acerdoune Dam Watershed</t>
  </si>
  <si>
    <t>Recovering Associated Gas Flaring in Area of In Amenas</t>
  </si>
  <si>
    <t>Recovering Associated Gas flaring in the Region of Ohanet</t>
  </si>
  <si>
    <t>Recovering of Associated Gas in Tin Fouye Tabankort</t>
  </si>
  <si>
    <t>Fuel treatment program to promote resiliency and reduce wildfire hazard in Nahr El Kabir area</t>
  </si>
  <si>
    <t>Energy Efficiency in the Sustainable Urban Mobility Sector</t>
  </si>
  <si>
    <t xml:space="preserve">Help small farmers and rural families adapt to climate change </t>
  </si>
  <si>
    <t xml:space="preserve">Institutional arrangements and information generation for direct responsiveness, accountability and communication in forest management </t>
  </si>
  <si>
    <t>Mitigation and adaptation strategies to combat land degradation and drought in Nahr el Kabir Area</t>
  </si>
  <si>
    <t>National emergency plan for forest fire prevention, awareness and readiness</t>
  </si>
  <si>
    <t>Cultivate one million mangrove seedlings</t>
  </si>
  <si>
    <t>Strengthening Coastal Adaptation and Resilience</t>
  </si>
  <si>
    <t xml:space="preserve">Establishing an Early Warning System </t>
  </si>
  <si>
    <t>Improving Agricultural Resilience by Modernizing on-Farm Practices</t>
  </si>
  <si>
    <t>Water-energy-food security nexus (proposed GCF project)</t>
  </si>
  <si>
    <t>Bus Rapid Transit System-Ring Road</t>
  </si>
  <si>
    <t xml:space="preserve">Al Rawdha Flood Protection Dam </t>
  </si>
  <si>
    <t>Al-Batina Treated Effluent Line</t>
  </si>
  <si>
    <t>Al-Jifnain Flood Protection Dam (Jif03)</t>
  </si>
  <si>
    <t xml:space="preserve">Aqaba-Amman Water Desalination &amp; Conveyance Project (AAWDCP) </t>
  </si>
  <si>
    <t xml:space="preserve">Blue Economy Principles </t>
  </si>
  <si>
    <t>Excess Water Diversion from North to Central Tunisia</t>
  </si>
  <si>
    <t xml:space="preserve">Hilla – Diwaniyah irrigation project </t>
  </si>
  <si>
    <t>Improving the efficiency of irrigation water use among vulnerable groups using Hydroponic Technology</t>
  </si>
  <si>
    <t>Solar pumping for irrigation</t>
  </si>
  <si>
    <t>Wadi Hiliti Flood Protection Dam (WH4) (with groundwater recharge)</t>
  </si>
  <si>
    <t>WASH in Schools Project</t>
  </si>
  <si>
    <t>National solar plan for 400MW by 2030</t>
  </si>
  <si>
    <t>National wind plan for 2180MW by 2030</t>
  </si>
  <si>
    <t>Hydroelectric facility being developed on the Dongo River in Nigeria with capacity of 3GW. The project is being undertaken by the Federal Ministry of Power. This will be Nigeria’s biggest power plant, with produced energy to also be exported to other ECOWAS countries</t>
  </si>
  <si>
    <t>Nigeria, Niger, Togo, Benin and Chad</t>
  </si>
  <si>
    <t>The asset will produce 5,457 GWh of renewable energy per year, helping Nigeria meet its target for 90% electricity access rate and 30% renewable energy use by 2030. It will replace a mix of grid, diesel and petrol generators worth 3,170Mt CO2e1</t>
  </si>
  <si>
    <t>The Project will be financed in part through a loan from the Exim Bank of China</t>
  </si>
  <si>
    <t>Federal ministry of power, Nigeria</t>
  </si>
  <si>
    <t>The West African Power Pool (WAPP) aims to create a unified ECOWAS power market and exchange among members. To this effect, it is developing a solar PV power plant with a storage facility in Mali with capacity of 150 MW which will help Mali and other ECOWAS countries increase their supply and use of renewable energy</t>
  </si>
  <si>
    <t>West African Power Pool</t>
  </si>
  <si>
    <t>World Bank</t>
  </si>
  <si>
    <t>The expected production of renewable energy is 498 GWh per year, which will help to decrease the power supply deficit in the region and increase the component of renewable energy in the regional energy mix with 24t CO2e avoided1</t>
  </si>
  <si>
    <t>Mali, Burkina Faso, Cote d’Ivoire, Guinea and Senegal</t>
  </si>
  <si>
    <t>Egypt will decommission 17 inefficient thermal power plants with combined capacity of 7.5 GW and replace them with 5.1 GW of wind power and 6.2 GW of solar PV. This project to be delivered mainly by the private sector</t>
  </si>
  <si>
    <t>Ministry of Electricity and Renewable Energy and Ministry of Environment</t>
  </si>
  <si>
    <t>Replacement of Egypt’s inefficient_x000B_thermal power with renewables will lead to_x000B_GHG reduction of 7.7mn t-CO2e per year helping_x000B_the nation to meet its 2030 emissions
reduction targets</t>
  </si>
  <si>
    <t xml:space="preserve">Egypt plans to upgrade its transport services by building electric light rail transit (LRT) along 2 routes (Adly Mansour–New Administrative Capital and Port Saeed West–Abu Qir) to provide efficient, safe, and affordable transportation for passengers and freight across the country while reducing carbon emissions
</t>
  </si>
  <si>
    <t>Using electric LRT will reduce GHG emissions_x000B_by 207,500t CO2e/yr and save $23m/yr. Reduced use of buses for transport will also reduce particulates (PM25) by 340ton/yr and sulfur oxide (SOx) emissions by 770ton/yr, helping Egypt meet its SDG31 targets of improved air quality</t>
  </si>
  <si>
    <t>Govt. commitments ($2.2bn), foreign funds ($3.6bn), and development partners ($240mn)</t>
  </si>
  <si>
    <t>Ministry of Transport, Egypt</t>
  </si>
  <si>
    <t>The African Forest Landscape Restoration Initiative (AFR100) is a country-led effort to bring 128m ha of degraded land in Africa into restoration by 2030 by mobilizing private and public finance at scale</t>
  </si>
  <si>
    <t>32 countries have committed to restore 128m ha of land which would drive 1.7gt of CO2e/yr carbon sequestration and generate $170bn in net benefits from watershed protection and increased crop yields and forest products. Co-benefits include enhancing food security and combatting rural poverty</t>
  </si>
  <si>
    <t>Investment required: Public grants: $4bn (of which $1bn committed) Philanthropic grants: $1bn, Private finance: $5bn (of which $481mn committed)</t>
  </si>
  <si>
    <t>The project will target 1.5m ha of land and 30m people in rural areas, aiming to ensure 20% of Nile Delta and Valley communities are resilient and aware of adaptation options. The program will also aim to increase annual production of wheat, barley, maize and sorghum to 12.2m, 0.45m, 10.6m, and 1.5m tones, respectively, with a total value of more than $54bn by 2030</t>
  </si>
  <si>
    <t>Ministry of Agriculture and land reclamation, Egypt</t>
  </si>
  <si>
    <t>Kenya plans to develop a digital inter-connectivity infrastructure at its border points comprising 400 Gbps point-of-presences (PoPs) and Smart Hub data centers, aiming to provide connectivity between submarine fibre from the Indian Ocean and borders with other EAC countries</t>
  </si>
  <si>
    <t>The fibre PoPs and regional smart hub data centers will help connect the country and region, increasing resilience and ability to adapt to the effects of climate change, with additional significant developmental co-benefits</t>
  </si>
  <si>
    <t>Intergovernmental Authority on Development (IGAD)</t>
  </si>
  <si>
    <t>The COMIFAC forest conservation project will lead to the conservation of forests in Central Africa, resulting in CO2e of sequestration</t>
  </si>
  <si>
    <t>Structuring, pipeline building, and private investor coalition building for_x000B_the blue bond and debt-for-nature swap program of the Great Blue Wall (GBW) initiative. An innovative financing mechanism in which the debt of developing countries is purchased in exchange for commitments to preserve blue natural environments</t>
  </si>
  <si>
    <t>Comoros, Kenya, Madagascar, Mozambique, Tanzania, Seychelles</t>
  </si>
  <si>
    <t>Great blue wall initiative</t>
  </si>
  <si>
    <t>Blue Natural Capital Financing Facility (BNCFF)</t>
  </si>
  <si>
    <t>BNCFF will increase the supply of investment-ready blue natural capital projects, driving climate adaptation and nature-based sequestration in coastal and marine environments, as well as preserving functioning ecosystems and create estimated 5,000 blue jobs, at a proxy 10 jobs per ocean venture</t>
  </si>
  <si>
    <t>Program for the creation and management of regenerative seascapes and marine conserved areas in the Western Indian Ocean. Canada keen to initiate establishment in this Seascape areas, WIOMSA to provide scientific backstopping, and NC to provide the regional policy coordination mechanism</t>
  </si>
  <si>
    <t>The 7 regenerative seascapes program will lead to the preservation of 1 million km2 of marine and coastal area, driving 100mt CO2e of carbon sequestration, with co-benefits of developing of local blue livelihoods</t>
  </si>
  <si>
    <t>Mitigation (nature based sequestration)</t>
  </si>
  <si>
    <t>Establishment and management of seascapes as well as restoration and blue economy development activities</t>
  </si>
  <si>
    <t>Development of a dam and water storage reservoir in the Lesotho Lowlands, and a 712km bulk water conveyance system through South Africa to Botswana. The project aims to ensure supply of water to the three countries, under the Integrated Water Resources Management Plan of the Orange-Senqu River Basin</t>
  </si>
  <si>
    <t>Lesotho, South Africa, Botswana</t>
  </si>
  <si>
    <t>Governments of Lesotho, Botswana and South Africa</t>
  </si>
  <si>
    <t>NEPAD-IPPF: $1.5bn, Grant financing: $0.4bn, Counterpart contribution: $0.3bn. Project preparation cost estimated at $6.2m, secured $5.9m from NEPAD IPPF, SIWI, CRIDF, GWP-SA &amp; ORASECOM</t>
  </si>
  <si>
    <t>and long-term problem of water security in the region, which is set to be exacerbated by</t>
  </si>
  <si>
    <t>climate change</t>
  </si>
  <si>
    <t>Living Indus is an umbrella initiative and a call to action to lead and consolidate adaptation and mitigation initiatives to bolster the readiness of the Indus Basin for climate change, including 25 interventions that focus on nature-based solutions and ecosystem-based adaptation approaches to protect, conserve and restore natural, terrestrial, freshwater, coastal and marine ecosystems in the Indus Basin. 
Home to c.90% of Pakistan’s population and more than 75% of its economy, the Basin is one of the world’s most vulnerable natural systems to the effects of climate change, and an important carbon sink, with 1,464 km2 of mangroves that sequester 76 MtCO2e/yr</t>
  </si>
  <si>
    <t>The project will encourage the conversion of the country’s agricultural resources as raw materials to a wide range of bio-based products, reducing reliance on petroleum-based primary sources for producing chemicals. Additionally, once the biorefinery industry is well established, the previously unused biomass will be utilized and become valuable. This will lessen air pollution from biomass burning and unsupervised open-air decomposition, reducing PM2.5 and greenhouse gas emissions</t>
  </si>
  <si>
    <t>Investment required for infrastructure and technological knowledge to help overcome the valley of death by bridging the gap between basic research, innovation and the marketplace</t>
  </si>
  <si>
    <t>89m</t>
  </si>
  <si>
    <t>Thailand National Science and Technology Development Agency, Bio Base Europe Pilot Plant VZW, Belgium</t>
  </si>
  <si>
    <t>Fiji rural electrification fund</t>
  </si>
  <si>
    <t>FREF aims to electrify approximately 200 to 300 rural communities over the next 10 years using innovative renewable energy solutions with a strong focus to demonstrate sustainable mini-grid models through private sector participation. FREF has been setup as a Charitable Trust by the Fijian Government to demonstrate sustainable solution for renewable rural mini grid systems in Fiji.
FREF has three (3) key objectives:
 Access to clean affordable reliable resilient forms of energy for un-electrified communities;
 De-risking of private sector participation into the rural electrification market; and
 Create a fair and open competitive rural electrification market that supports a sustainable electrification scheme for rural communities in Fiji.
Budget and Timelines:
The demonstration of the Vio Island Project in its Phase 1 through seed funding from the Leonardo DeCarprio Foundation (LDF) has enabled better understanding of technical and managerial needs for rural mini grids.
FREF is in the process of gradual implementation of Phase 2 which will be executed in 3 tranches (Phase 2A, Phase 2B, Phase 2C) to introduce alternative technologies such as mini hydro systems into the FREF model. There is funding needed for Phase 2B which requires a total of $1M USD for implementation.
The Fijian Government is also in the process of designing the 3rd Phase of FREF. The Arizona State University (ASU) and Global Green Growth Institute (GGGI) with funding from the United States Trade Development Agency (USTDA) will look into tender ready technical scoping and GIS mapping of 75 communities which will be a conduit that identifies scenarios of business models credible for FREF implementation. This work will be supported by Private Finance Advisory Network (PFAN) through funding from the Convergence Fund. There are also discussion with UNDP to be the implementing partner and fund manager of FREF to ensure appropriate scale up and execution of Phase 3. This includes addressing auxiliary development needs of these communities. UNDP will also provide technical regulatory support to the independent regulator the Fiji Consumer Competition Commission (FCCC) on rural mini grid regulations and tariffs for different technologies. There is a total investment of $26.5M USD needed for Phase 3A which is expected to benefit 40 communities and reduce emissions by 535 tCO2/year.</t>
  </si>
  <si>
    <t>Leonado Dicaprio Foundation, UK Government, Luxemburg</t>
  </si>
  <si>
    <t>1.2m</t>
  </si>
  <si>
    <t>2021-2024</t>
  </si>
  <si>
    <t>1m</t>
  </si>
  <si>
    <t>Grant, concessional debt</t>
  </si>
  <si>
    <t>535 TCO2</t>
  </si>
  <si>
    <t>Phase 2 – 1,750 people expected to benefit
2. Phase 3 – 83,000 people expected to benefit</t>
  </si>
  <si>
    <t> 1. No poverty
  3. Good health &amp; well being  4. Quality education  5. Gender equality
 6. Clean water &amp; sanitation  7. Affordable &amp; clean energy  8. Decent work &amp; economic growth  9. Industry, innovation &amp; infrastructure  10. Reduced inequalities  11. Sustainable cities &amp; communities  12. Responsible consumption &amp; production  13. Climate action
  15. Life on land  16. Peace, justice &amp; strong institutions  17. Partnerships for the goals</t>
  </si>
  <si>
    <t>Fiji Ministry of Economy (MoE), Climate Change Division.</t>
  </si>
  <si>
    <t>ranjila.singh@economy.gov.fj k.cooke@commonwealthconnect.org ulaiasi.butukoro@economy.gov.fj prelish.lal@economy.gov.fj</t>
  </si>
  <si>
    <t> Energy  Transport
 Land Restoration &amp; Building Resilience  Ecosystems Based Approach  Digital Transformation   Other: Please specify Vulnerable Communities</t>
  </si>
  <si>
    <t>1.5m</t>
  </si>
  <si>
    <t>Ministry of economy</t>
  </si>
  <si>
    <t>Fijian Government</t>
  </si>
  <si>
    <t>Fijian Government, Land Transport Authority (LTA), Private Sector, Multi</t>
  </si>
  <si>
    <t>Yet to be decided via a Tender or EOI process</t>
  </si>
  <si>
    <t>Climate Finance Advisors funded by GGGI and Commonwealth Secretariat</t>
  </si>
  <si>
    <t>Funding to be secured, operational plans to be finalized, operations to start</t>
  </si>
  <si>
    <t>Fund is paramount and technical support.</t>
  </si>
  <si>
    <t>$2m</t>
  </si>
  <si>
    <t>Grant, concessional/first loss debt</t>
  </si>
  <si>
    <t>Grant, concessional</t>
  </si>
  <si>
    <t>a lack of financial resources to cover the higher capital expenditures.
 Difficulty in access to finance for operators.
 A lack of data on operating expenditure and bus performance in the local context.
 Limited awareness and technical capacity for implementation
Inadequate regulations, policies, and subsidies1 and limited uptake of existing subsidies and tax incentives
 Inadequate scrappage and vehicle replacement schemes
 inadequate regulations, policies, and subsidies; and
 added complexity due to new stakeholder combinations.
 higher uncertainties and associated risks for potentially interested stakeholders</t>
  </si>
  <si>
    <t>Funding</t>
  </si>
  <si>
    <t>Assets</t>
  </si>
  <si>
    <t>2000 t CO2e/yr (Phase 2)</t>
  </si>
  <si>
    <t> 1. No poverty
 3. Good health &amp; well being  4. Quality education  5. Gender equality  7. Affordable &amp; clean energy  8. Decent work &amp; economic growth  9. Industry, innovation &amp; infrastructure  10. Reduced inequalities  11. Sustainable cities &amp; communities  12. Responsible consumption &amp; production  13. Climate actio  15. Life on land  16. Peace, justice &amp; strong institutions  17. Partnerships for the goals</t>
  </si>
  <si>
    <t>Project will have multiple ripple impact on social-economical, lifestyle and education. Phase one of the programme is expected to run for a year and expected to service 912,500 passengers annually (assuming ten buses). The new fleet of electric buses will increase comfort to passengers which will encourage them for a modal- shift to public transportation. The use of electric buses will be scaled up.</t>
  </si>
  <si>
    <t>Transitioning Battambang Province to an agroecological landscape</t>
  </si>
  <si>
    <t>REGEND</t>
  </si>
  <si>
    <t>Regional</t>
  </si>
  <si>
    <t>Mashreq Waters Knowledge Initiative</t>
  </si>
  <si>
    <t xml:space="preserve">Climate/SDGs Debt Swap </t>
  </si>
  <si>
    <t>IWRM</t>
  </si>
  <si>
    <t>Energy Efficiency</t>
  </si>
  <si>
    <t>All SDGs</t>
  </si>
  <si>
    <t>Part of the International Union for Conservation of Nature and Natural Resources’ (IUCN) Great Blue Wall (GBW) initiative, BNCFF supports the development of investable blue natural capital projects, by helping_x000B_developers build business cases, prepare for investment, and showcase, their projects to potential private investors</t>
  </si>
  <si>
    <t>Program</t>
  </si>
  <si>
    <t>PUBLIC CAPITAL INVESTED/ EXPECTED</t>
  </si>
  <si>
    <t>[no name provided]</t>
  </si>
  <si>
    <t>Capital for climate</t>
  </si>
  <si>
    <t>Finance in motion</t>
  </si>
  <si>
    <t>Energy Efficient Cooling in Buildings (Egypt)</t>
  </si>
  <si>
    <t>DATA SUFFICIENCY</t>
  </si>
  <si>
    <t>MID</t>
  </si>
  <si>
    <t>NO OF FUNDS</t>
  </si>
  <si>
    <t>SUMMARY OF ALL ENTRIES (PROJECTS, FUNDS, ENTERPRISES)</t>
  </si>
  <si>
    <t>TOTAL ENTRIES</t>
  </si>
  <si>
    <t>NO OF ENTERPRISES</t>
  </si>
  <si>
    <t>CIF Renewable Energy integration CR- Supporting Just Transition</t>
  </si>
  <si>
    <t>Costa rica</t>
  </si>
  <si>
    <t>The CIF REI program seeks to increase the flexibility of electricity systems by allowing the integration of an increasing participation of renewable sources through concessional financing sources</t>
  </si>
  <si>
    <t>Decarbonization of Public Transport on tires: electromobility in the city of São
Paulo</t>
  </si>
  <si>
    <t>Description: by 2024, 2,600 electric vehicles in the system (government goal) and by 2038 the entire fleet will be
renewed (Municipal Law No. 16,802 and concession contracts). 18 electric vehicles were put into operation in
September 2019 and there is curr
ently a goal of implementing 2,600 vehicles by 2024. Today, SPTrans already
passed the amount to renew per lot to the operators and is studying the best sources of funding, in addition to</t>
  </si>
  <si>
    <t>Aquatic-SP-Integrated Plan of Bus and Waterway Transportation
Systems-Southern Region of São Paulo</t>
  </si>
  <si>
    <t>Central &amp; North America</t>
  </si>
  <si>
    <t>South America</t>
  </si>
  <si>
    <t>El Salvador: Incorporación de flota vehicular eléctrica en el área metropolitana de San Salvador (AMSS)</t>
  </si>
  <si>
    <t>Ecuador:Reducción de contaminación en el Distrito Metropolitano de Quito</t>
  </si>
  <si>
    <t>Infrastructure asset - greenfield (building brand new facilities from the ground up)</t>
  </si>
  <si>
    <t>Non-revenue generating programs (e.g., wetland regeneration project, without carbon credits)</t>
  </si>
  <si>
    <t>Se han iniciado acercamientos con potenciales interesados</t>
  </si>
  <si>
    <t>El desarrollo del proyecto y su ejecución financiera se realizarían en el primer año. Incluyendo el desarrollo de las propuestas de marcos normativos, estructura financiera, la adquisición de buses, estaciones de carga y planta fotovoltaica.</t>
  </si>
  <si>
    <t>El Estado tiene la propiedad del sitio potencial para el desarrollo de la estación de buses eléctricos, que se valora en un monto aproximado de USD $25 millones</t>
  </si>
  <si>
    <t>El Gobierno de El Salvador</t>
  </si>
  <si>
    <t>50 millones deuda/ 25 millones capital</t>
  </si>
  <si>
    <t>Se busca gestionar $50 millones</t>
  </si>
  <si>
    <t>Ministerio de Hacienda</t>
  </si>
  <si>
    <t>Political risk, -, Credit risk, -, Inflation risk, -, Operational risk</t>
  </si>
  <si>
    <t>Political risk, Climate risk, Credit risk</t>
  </si>
  <si>
    <t>Political risk, Climate risk, Demand-side risk, Inflation risk, Operational risk</t>
  </si>
  <si>
    <t>Political risk, Credit risk, Inflation risk, Operational risk</t>
  </si>
  <si>
    <t>cambios por fin de período en las administraciones de Gobierno., contingencia en la red eléctrica, inundaciones, demanda insatisfecha por poca oferta, Alteración en costos de tecnologías, materiales, etc., Adopción tecnológica, cambio estructural-cultural, Amenazas naturales (sismos, erupciones volcánicas)., Garantizar la continuidad de la seguridad social</t>
  </si>
  <si>
    <t>Ente rector de movilidad</t>
  </si>
  <si>
    <t>Aún no se inicia proceso de licitación</t>
  </si>
  <si>
    <t>Equipo multidisciplinario de las instituciones involucradas: CNE, MOP y VMT</t>
  </si>
  <si>
    <t>Corporación de Promoción Económica de Quito -  CONQUITO y Secretaría de Movilidad del Municipio de Quito</t>
  </si>
  <si>
    <t>marzo 2022 - diciembre 2022</t>
  </si>
  <si>
    <t>enero 2023- abril 2023</t>
  </si>
  <si>
    <t>mayo 2023- julio 2023</t>
  </si>
  <si>
    <t>agosto 2023- abril 2024</t>
  </si>
  <si>
    <t>2024-2039</t>
  </si>
  <si>
    <t>Se estima inicie en abril 2024</t>
  </si>
  <si>
    <t>100% al ser un proyecto estratégico del Gobierno de El Salvador</t>
  </si>
  <si>
    <t>2025-2035</t>
  </si>
  <si>
    <t>'-Orden de inicio de ejecución del proyecto 
-Estructura contractual definida 
-marco jurídico-normativo actualizado</t>
  </si>
  <si>
    <t>'-Contratación de la consultoría para la actualización del marco jurídico-normativo en electromovilidad
- Estudios técnicos, organizativos, financieros, sociales y ambientales para la aprobación del proyecto
- Cierre financiero</t>
  </si>
  <si>
    <t>USD $150 mil</t>
  </si>
  <si>
    <t>Involucrar actores del sistema de movilidad y energía de Quito y además aliados estratégicos. 
Concretar la etapa de diseño conceptual del proyecto</t>
  </si>
  <si>
    <t>Levantar los requerimiento técnicos implicados en el cambio de motores de diésel a eléctricos
Realizar estudio de factibilidad</t>
  </si>
  <si>
    <t>'-Contratación de la consultoría para la actualización del marco jurídico-normativo en electromovilidad
- Estudios técnicos, organizativos, financieros, sociales y ambientales para la aprobación del proyecto
- Cierre financiero
- preparación de términos de referencia 
- licitaciones y adjudicaciones 
-construcción del proyecto</t>
  </si>
  <si>
    <t>USD $49.85 millones de financiamiento</t>
  </si>
  <si>
    <t>Estructurar financieramente el proyecto
Iniciar el reconversión (retrofiting) de las unidades de un plan piloto</t>
  </si>
  <si>
    <t>'- Viabilidad del proyecto</t>
  </si>
  <si>
    <t>Cierre financiero</t>
  </si>
  <si>
    <t>Estructuración de la viabilidad financiera del proyecto</t>
  </si>
  <si>
    <t>Corporación de promoción económica de CONQUITO</t>
  </si>
  <si>
    <t>4,179t CO2: 5,075: 13,400 pasajeros por día: 100: Mitigación de enfermedades respiratorias, auditivas, salud mental: Acoso sexual, seguridad social, confort</t>
  </si>
  <si>
    <t>buses a diésel 5.567 COe/yr y pesados a diésel 16473 COe/yr</t>
  </si>
  <si>
    <t>7. Affordable &amp; clean energy, -, 9. Industry, innovation &amp; infrastructure, -, 11. Sustainable cities &amp; communities</t>
  </si>
  <si>
    <t>3. Good health &amp; well being, 7. Affordable &amp; clean energy, 8. Decent work &amp; economic growth, 9. Industry, innovation &amp; infrastructure, 11. Sustainable cities &amp; communities, -, 13. Climate action</t>
  </si>
  <si>
    <t>3. Good health &amp; well being,9. Industry, innovation &amp; infrastructure, -, 11. Sustainable cities &amp; communities, 12. Responsible consumption &amp; production, 13. Climate action</t>
  </si>
  <si>
    <t>Salvador Handal, Secretario Ejecutivo Consejo Nacional de Energía</t>
  </si>
  <si>
    <t>Fuentes: Secretaría de Movilidad del Distrito Metropolitano de Quito, Secretaría del Ambiente del Distrito Metropolitano de Quito</t>
  </si>
  <si>
    <t>salvador.handal@cne.gob.sv; aflores@cne.gob.sv</t>
  </si>
  <si>
    <t>vsalvador@conquito.org.ec, mamaguayo@conquito.org.ec</t>
  </si>
  <si>
    <t>PROJECT SUMMARY</t>
  </si>
  <si>
    <t>FUND SUMMARY</t>
  </si>
  <si>
    <t>ENTERPRISE SUMMARY</t>
  </si>
  <si>
    <t>To be required by investors</t>
  </si>
  <si>
    <t>Financing round to start in Q4, 2022 (fundraising proceeds to fund project development activities in 2024 until 2027)</t>
  </si>
  <si>
    <t xml:space="preserve">CORE STATUS </t>
  </si>
  <si>
    <t>Skavica Hydropower Plant 210 MW</t>
  </si>
  <si>
    <t xml:space="preserve">Spitalle Solar Photovoltaic Plant </t>
  </si>
  <si>
    <t>Erseka Solar Park</t>
  </si>
  <si>
    <t>Lezhe Biomass Power Plant 140 MW</t>
  </si>
  <si>
    <t xml:space="preserve">Hydrogen Facility in Italy and Mediterranean Basin </t>
  </si>
  <si>
    <t>Meghri and Shnokh Hydro Power Plants</t>
  </si>
  <si>
    <t>Investment programs for the construction of wind power plants in the Republic of Armenia</t>
  </si>
  <si>
    <t>Geothermal Exploratory Drilling Project</t>
  </si>
  <si>
    <t>Solar Photovoltaic Stations of Industrial Scale 115 MW</t>
  </si>
  <si>
    <t>Green Hydrogen Project</t>
  </si>
  <si>
    <t>Garadagh Solar Power Plant</t>
  </si>
  <si>
    <t>Khizi-Absheron Wind Power Plant</t>
  </si>
  <si>
    <t>4 GW Caspian offshore wind, solar and hydrogen</t>
  </si>
  <si>
    <t>Dubravica Hydro Power Plant</t>
  </si>
  <si>
    <t>Geothermal Power Plant</t>
  </si>
  <si>
    <t>RESEERVE Project</t>
  </si>
  <si>
    <t>Sustainable Recovery, Reprocessing and Reuse of Rare-Earth Magnets in a Circular Economy (SUSMAGPRO)</t>
  </si>
  <si>
    <t>Nigoza Wind Power Plant</t>
  </si>
  <si>
    <t>Samgori Solar Panel Project</t>
  </si>
  <si>
    <t xml:space="preserve">Recycling Hub - Waste to Energy </t>
  </si>
  <si>
    <t>Natural Water Reservoirs and Irrigation Systems</t>
  </si>
  <si>
    <t>Energy Network Improvement Programme (ENIP)</t>
  </si>
  <si>
    <t>Sagarejo Solar Power Plant</t>
  </si>
  <si>
    <t>Karangada Solid Waste Management 5 MW</t>
  </si>
  <si>
    <t>Waste Processing Industrial Complex</t>
  </si>
  <si>
    <t>Construction of the Yereymentau wind station</t>
  </si>
  <si>
    <t>Koksu river Hydroelectric power plant</t>
  </si>
  <si>
    <t>Biogas</t>
  </si>
  <si>
    <t>Kazchrome Donskoy GOK Wind Power Plant</t>
  </si>
  <si>
    <t>Expansion of the gas turbine power plant GTPP-200 Uralsk</t>
  </si>
  <si>
    <t>Svevind Green Hydrogen Project – Hyrasia One</t>
  </si>
  <si>
    <t>Issyk-Kul High-Rise Solar Power Plants</t>
  </si>
  <si>
    <t>Balasausqandiq Vanadium Mining</t>
  </si>
  <si>
    <t>Brajici Wind Farm 100 MW</t>
  </si>
  <si>
    <t>Virovi wind farm</t>
  </si>
  <si>
    <t>Project “Promoting the growth of energy efficiency and renewable energy production in the tourism sector at the community level in Central Asia”</t>
  </si>
  <si>
    <t>230MW renewables auction</t>
  </si>
  <si>
    <t>Project CASA-1000</t>
  </si>
  <si>
    <t>Krusevo HPP Hydro Project</t>
  </si>
  <si>
    <t>Stipion Solar PV Park</t>
  </si>
  <si>
    <t>333 MW Chebren HPP</t>
  </si>
  <si>
    <t>338 MW Vardar Cascade of 12 HPPs</t>
  </si>
  <si>
    <t>Green Ammonia Production</t>
  </si>
  <si>
    <t>Djerdap 3 dam 
(Đerdap 3)</t>
  </si>
  <si>
    <t>GCF Green Economy Financing Facility (GEFF)</t>
  </si>
  <si>
    <t>Global Climate-Neutral Resource Management Platform</t>
  </si>
  <si>
    <t>Bistrica Hydropower Plant</t>
  </si>
  <si>
    <t>Serbia Energy Efficiency Framework in buildings (SEEF)</t>
  </si>
  <si>
    <t>Biomass power plant</t>
  </si>
  <si>
    <t>Srednje Kostlacko Ostrvo Solar Photovoltaic Park</t>
  </si>
  <si>
    <t xml:space="preserve">Solar Power Projects across Serbia 1 GW </t>
  </si>
  <si>
    <t xml:space="preserve">ElevenEs Battery Plant </t>
  </si>
  <si>
    <t>Power Transmission Line Rogun HPP - Sangtuda – Puli Khumri</t>
  </si>
  <si>
    <t>Management of Critical Raw Materials
International Standard for the Assessment of Reserves of Critical Raw Materials</t>
  </si>
  <si>
    <t xml:space="preserve">Survey for deposits of rare earth elements in the Pamirs </t>
  </si>
  <si>
    <t>Rushan HPS</t>
  </si>
  <si>
    <t>Two 500 MW Wind Power Projects</t>
  </si>
  <si>
    <t>Hatay Erzin Solar Power Plant</t>
  </si>
  <si>
    <t>Sustainable Energy Financing Mechanism in Forest Villages</t>
  </si>
  <si>
    <t>Green Transformation of Turkish Industry Programme</t>
  </si>
  <si>
    <t>The list of Projects to invest in Türkiye by Climate Investments Funds</t>
  </si>
  <si>
    <t>Ankara Lithium-Ion Battery Cell Factory</t>
  </si>
  <si>
    <t>Near Zero Waste (NØW) Program</t>
  </si>
  <si>
    <t>Mineral and Raw Material Atlas of Ukraine</t>
  </si>
  <si>
    <t>Resource Management Strategy of Ukraine</t>
  </si>
  <si>
    <t>Biofuels Production in Ukraine</t>
  </si>
  <si>
    <t xml:space="preserve">Green Giant Initiative </t>
  </si>
  <si>
    <t>Karakalpakstan Wind Farm 1500 MW</t>
  </si>
  <si>
    <t>Samarkand E-Bus Project</t>
  </si>
  <si>
    <t>Guzar Solar Photovoltaic Park</t>
  </si>
  <si>
    <t>Nurata Solar Power Plant</t>
  </si>
  <si>
    <t>EBRD energy efficiency and renewable energy investments pilot for Uzbek SMEs (a programme)</t>
  </si>
  <si>
    <t>Zarafshan Wind Farm</t>
  </si>
  <si>
    <t>Qoraozak Wind Farm</t>
  </si>
  <si>
    <t>Combined (Top 10)</t>
  </si>
  <si>
    <t>Combined (Long List)</t>
  </si>
  <si>
    <t>UNECE</t>
  </si>
  <si>
    <t>Z SLK Capital</t>
  </si>
  <si>
    <t>Albania</t>
  </si>
  <si>
    <t>Armenia</t>
  </si>
  <si>
    <t>Azerbaijan</t>
  </si>
  <si>
    <t>Bosnia &amp; Herzegovina</t>
  </si>
  <si>
    <t>Georgia</t>
  </si>
  <si>
    <t>ESEE region</t>
  </si>
  <si>
    <t>Kazakhstan</t>
  </si>
  <si>
    <t>Montenegro</t>
  </si>
  <si>
    <t>North Macedonia</t>
  </si>
  <si>
    <t>Kyrgyzstan and Tajikistan</t>
  </si>
  <si>
    <t>Moldova</t>
  </si>
  <si>
    <t>Uzbekistan
Eastern Europe, Central Asia (Uzbekistan) and MENA Region (including Egypt)</t>
  </si>
  <si>
    <t>Serbia</t>
  </si>
  <si>
    <t>Regional:  Kazakhstan &amp; other central Asian countries initially</t>
  </si>
  <si>
    <t>Tajikistan</t>
  </si>
  <si>
    <t>Türkiye</t>
  </si>
  <si>
    <t>Ukraine</t>
  </si>
  <si>
    <t>Uzbekistan</t>
  </si>
  <si>
    <t>KESH</t>
  </si>
  <si>
    <t xml:space="preserve">Voltalia </t>
  </si>
  <si>
    <t>M&amp;K Energy Trading Co.</t>
  </si>
  <si>
    <t>The Government of Albania</t>
  </si>
  <si>
    <t>Saipem and Alboran Hydrogen</t>
  </si>
  <si>
    <t xml:space="preserve">Shnokh HPP:  Debed Hydro LLC, subsidiary of Energy Invest Holding CJSC and the Robbins Company
Meghri HPP: Farab </t>
  </si>
  <si>
    <t>Government of Armenia</t>
  </si>
  <si>
    <t>Fotowatio Renewable Ventures (FRV), part of Abdul Latif Jameel Energy awarded the contract by the Ministry of Energy Infrastructures and Natural Resources</t>
  </si>
  <si>
    <t xml:space="preserve">The Children of Armenia Fund (COAF) and HyGreenCo </t>
  </si>
  <si>
    <t>Masdar Azerbaijan Energy Limited Liability Company (SPV)</t>
  </si>
  <si>
    <t>ACWA Power</t>
  </si>
  <si>
    <t>Masdar</t>
  </si>
  <si>
    <t>Elektroprivreda Republike Srpske, Elektroprivreda Srbije and SECI Energia</t>
  </si>
  <si>
    <t>Georgia Geothermal Company LLC</t>
  </si>
  <si>
    <t>RIS KAVA</t>
  </si>
  <si>
    <t>HOCHSCHULE PFORZHEIM</t>
  </si>
  <si>
    <t>JSC Calik Georgia Wind</t>
  </si>
  <si>
    <t>SPV
(90% Masdar and 10% for GEDF)</t>
  </si>
  <si>
    <t>Biodiesel Georgia, LLC</t>
  </si>
  <si>
    <t>Caucasus Environmental NGO Network (CENN), non-profit</t>
  </si>
  <si>
    <t>Georgian State Electro System JSC</t>
  </si>
  <si>
    <t>Yes - presented at previous event</t>
  </si>
  <si>
    <t>GorKomTrans Goroda Karagandy LLP</t>
  </si>
  <si>
    <t>SIO Consulting LLP</t>
  </si>
  <si>
    <t>ZOR Biogas LLP</t>
  </si>
  <si>
    <t>Kazakhstan Government &amp; Eurasian Resources Group (ERG)</t>
  </si>
  <si>
    <t xml:space="preserve">Svevind Energy Group </t>
  </si>
  <si>
    <t>TGS Construction Company (first phase)</t>
  </si>
  <si>
    <t xml:space="preserve">Ferro-Alloy Resources Group (“FAR”) </t>
  </si>
  <si>
    <t>Vjetroelektrana Budva</t>
  </si>
  <si>
    <t>OAO Power Plant
Technical partners: Lavalin (Canada) and Enex (Russia)</t>
  </si>
  <si>
    <t xml:space="preserve">German renewable energy company WPD </t>
  </si>
  <si>
    <t>Acted</t>
  </si>
  <si>
    <t>ANRE</t>
  </si>
  <si>
    <t>ABB and consortium partner Cobra AS</t>
  </si>
  <si>
    <t>Elektroprivreda Crne Gore (EPCG)</t>
  </si>
  <si>
    <t>Akuo Energy</t>
  </si>
  <si>
    <t>Elektrani na Severna Makedonija</t>
  </si>
  <si>
    <t>EBRD , International Fertilizer Association. Policy support from IEA</t>
  </si>
  <si>
    <t>Bechtel</t>
  </si>
  <si>
    <t>EBRD</t>
  </si>
  <si>
    <t xml:space="preserve">Eurasian Engineering Association and International Technology and Investment Project Center, Kazakhstan </t>
  </si>
  <si>
    <t>EPS and consortium of  Energoprojekt Hidroinženjering, Electricity Coordinating Center and Institute for Architecture and Urban &amp; Spatial Planning of Serbia</t>
  </si>
  <si>
    <t>State-owned power utility Elektroprivreda Srbije (EPS)</t>
  </si>
  <si>
    <t>UGT Renewables</t>
  </si>
  <si>
    <t>ElevenEs</t>
  </si>
  <si>
    <t>Ministry of Energy and Water Resources of the Republic of Tajikistan</t>
  </si>
  <si>
    <t>State Commission of the Republic of Tajikistan for Mineral Reserves</t>
  </si>
  <si>
    <t>Department of Geology under the Government of the Republic of Tajikistan</t>
  </si>
  <si>
    <t>Government of Tajikistan.</t>
  </si>
  <si>
    <t>Limak Yenilenebilir Enerji A.Ş.</t>
  </si>
  <si>
    <t>Department of Forest Village Relations Department (ORKOY), Ministry of Agriculture and Forestry</t>
  </si>
  <si>
    <t>Pomega Energy Storage Technologies (Kontrolmatic)</t>
  </si>
  <si>
    <t xml:space="preserve">European Bank for Reconstruction and Development (EBRD) </t>
  </si>
  <si>
    <t>State Commission of Ukraine on Mineral Resources (SCMR)</t>
  </si>
  <si>
    <t>Envien Group</t>
  </si>
  <si>
    <t>Skypower</t>
  </si>
  <si>
    <t>Government of Uzbekistan</t>
  </si>
  <si>
    <t>National Electric Grid of Uzbekistan JSC (49%)</t>
  </si>
  <si>
    <t>Quyosh-Energy; Phanes Energy</t>
  </si>
  <si>
    <t>EBRD and Government of Uzbekistan</t>
  </si>
  <si>
    <t>ACWA Power Wind Karatau</t>
  </si>
  <si>
    <t>Hydro</t>
  </si>
  <si>
    <t>Waste-to-Energy</t>
  </si>
  <si>
    <t>Green hydogen</t>
  </si>
  <si>
    <t>Wind</t>
  </si>
  <si>
    <t>Geothermal</t>
  </si>
  <si>
    <t>Generic Green transition</t>
  </si>
  <si>
    <t>CRM</t>
  </si>
  <si>
    <t>Irrigation &amp; Water</t>
  </si>
  <si>
    <t>Transmission</t>
  </si>
  <si>
    <t>Waste Management</t>
  </si>
  <si>
    <t>Gas</t>
  </si>
  <si>
    <t>Green Hydrogen</t>
  </si>
  <si>
    <t>Climate Smart Agriculture</t>
  </si>
  <si>
    <t>Digital Solutions</t>
  </si>
  <si>
    <t>Energy (Biomass)</t>
  </si>
  <si>
    <t>Electric Vehicles</t>
  </si>
  <si>
    <t>Structuring &amp; Execution</t>
  </si>
  <si>
    <t>Feasibility Assessement</t>
  </si>
  <si>
    <t>Skavica is one of the most strategic Projects of Albania and it provides some major development advantages for the energy sector, agriculture as well as socio-economic life of the region influenced by it. For the energy sector, this Project will help increase electricity production capacity and enable more efficient utilization of Drini Cascade to secure available constant electric power for the country. For Agriculture, besides irrigation advantages, through reducing flood effects, greater area will be open to cultivation and more households will be beneficiary of increased and diversified agricultural activities including aqua culture. Skavica is projected for annual output of 915 GWh, but researchers concluded the production of downstream hydropower plants Koman and Fierza would be boosted by almost 80 GWh in total. Capacity is 210 MW.</t>
  </si>
  <si>
    <t>Voltalia is developing two projects over a combined surface of 317 hectares of non-productive salty lands:
a) The Karavasta 140MW photovoltaic plant (PV), that will be the largest PV in the Western Balkans. The plant will be interconnected to the national grid through a 20 km long overhead line.
b) 100 MW ground-mounted Spitalla Solar PV Park, off the Adriatic Coast, in the port city of Durres.
The two projects will together reduce 163548 tons CO2 per year.
The projects will follow the Build, Own, Operate and Transfer (BOOT) contractual structure with a 30-year concession period and 15-year sales contract with the Albanian public operator (50% and 70% of electricity output for Karavasta, and Spitalla respectively).
With 140 MW of capacity, the Karavasta plant will occupy 196 hectares and will produce 265GWh annually. The Karavasta PV project has been under construction since July 2022. It will be the largest PV plant in the Western Balkans and once completed it will supply energy to more than 220,000 Albanian families and will avoid the emission of more than 96,500 tons of CO2, the equivalent of 9.5% of the emissions from the industrial sector in Albania. Spitalle is a 100 MW ground-mounted Solar PV Park  project planned over 121 hectares, off the Adriatic Coast, in the port city of Durres. The project is currently in the structuring and execution stage. The project construction is likely to complete in 2023 and is expected to enter into commercial operation in 2024. The project will supply energy to over 154,000 households.</t>
  </si>
  <si>
    <t>Located in southeastern Albania, the 47 MWp Erseka Solar Park would offer 87 GWh of clean energy while developing a liberalised energy market in the country and uplifting the local rural economy. It would be one of the first projects in Albania to forego feed-in tariffs and instead sell its produced energy through a long-term offtake agreement with an energy trading company. Necessary key permits have been acquired and the project is expected to commence energy production in 2023. Permitting &amp; Development stage of the project was scheduled between 2021 – 2022
and the estimated COD is at the end of 2023. It will operate on the Design, Build, Operate contract. Project finance: EUR 13.5m. EUR 4.5m investment has been secured. 30,450 ton CO2e will be reduced annually with the generation of 87 GWh per year. The project will undertake measures to minimize adverse impact on environment. During construction, air pollution will be within standards and the waste and inerts which cannot be reused in site will be moved to waste designated area. During operation, actions will be taken to return the used land to its initial state.</t>
  </si>
  <si>
    <t>This project is the construction of Liquid Biomass Power plant project in Lezhe, Albania. The project involves the construction of a biomass plant with installed capacity of 140MW. It will include the construction of storage facilities, a substation, a powerhouse and related infrastructural facilities, the installation of a generator, turbines and transmission lines.</t>
  </si>
  <si>
    <t xml:space="preserve">Saipem and Alboran Hydrogen have signed a memorandum of understanding (MoU) on the joint development and the construction of five plants for the production of green hydrogen through the electrolysis process. Three facilities are planned in Italy and the remaining two in the Mediterranean basin (Albania and Morocco). Proposed is the development of a green hydrogen hub in Puglia (Italy) through the construction of three plants in the territories of Brindisi, Taranto and Foggia and with the participation of the National Energy Technology District, La Sapienza University, the Salento University and the Brindisi Research Center. </t>
  </si>
  <si>
    <t>Meghri Hydro Power Plants (HPP), with an installed capacity of about 100MW and an annual electricity generation of up to 800 million kWh will be constructed on the Araks River. Located in the Lori region, the Shnokh HPP will have an installed electric capacity of 75 MW and annual electricity generation of 300 million kWh. It will be able to cover ~5% of domestic energy consumption in Armenia. Meghri HPP construction will commence in 2023 and enter into commercial operation in 2026. Construction period for the Shnokh HPP is 4 years. Project Finance : $450.5m; Investment secured: $22.5m from the Investors club of Armenia. Total energy generation of the projects would be greater than 1,100 m KWh/ year.</t>
  </si>
  <si>
    <t xml:space="preserve">Within the framework of the European Union's "Support to the energy policy of Armenia" program, monitoring was carried out in the Semenov pass and a feasibility study was drawn up for the construction of a wind farm with a total installed capacity of 34 MW. A feasibility study was also prepared for the construction of a wind farm with a total installed capacity of 14.5 MW. At the suggestion of the Ministry of Energy Infrastructures and Natural Resources of the Republic of Armenia, the Public Services Regulatory Commission of the Republic of Armenia, in its decisions, established new provisions for regulating the sector, in particular, the following maximum annual capacities and a new tariff policy were determined: 
1. Until January 1, 2019 in total up to 50 MW of installed capacity for solar power plants. And in 2019 an additional 50 MW of installed capacity and the possibility during 2019 to supplement the surplus capacities under licenses issued before January 1, 2019.
2. In the period up to January 1, 2020 issue licenses for power plants using other renewable sources without capacity limits.
3. For solar and wind power plants with 5 MW (inclusive) and 30 MW (inclusive) of installed capacity, tariffs were set equal to those of small HPPs built on natural watercourses (23.864 Armenian drams / kWh without VAT), except for this tariff for solar power plants will be valid if the first decision on setting the tariff for a particular licensed person was made before January 1, 2020.
4. Consider tariffs for solar and wind power plants with an installed capacity of more than 5 MW and 30 MW under separate investment programs
</t>
  </si>
  <si>
    <t>The project will undertake exploratory drilling to confirm whether the geothermal resource at the Karkar field is suitable for power generation and, if confirmed, build the first geothermal station in Armenia with a capacity of 25MW. Currently, work is underway to implement package solutions for Geothermal projects in the country by attracting investors to the Jermahbyur and Karkar areas. Investment secured: 
$8.55m from  Grant by Scaling-up Renewable Energy Program (SREP); $ 2.14m is  co-financed by the Government; and IBRD and the government are jointly-financing the project.</t>
  </si>
  <si>
    <t xml:space="preserve">In order to develop the use of solar energy, at the first stage of the Investment Program for the Construction of Solar Photovoltaic Stations, it is planned to build an industrial-scale solar photovoltaic station with a peak capacity of 55 MW in the Masrik area of ​​the Gegharkunik region of the Republic of Armenia. This will be followed by the construction of 5 additional stations with a total capacity of 60 MW. March 21, 2018 An international tender for the construction of an industrial-scale solar photovoltaic station Masrik-1 with a peak capacity of 55 MW has ended. According to the terms of the tender, the lowest bidder was offered by a consortium consisting of the Dutch Fotowatio Renewable Ventures and the Spanish FSL companies. The established tariff is 4.19 $ cent, for 1 kWh (approximately 20.11 AMD) without VAT. July 18, 2018 At the Ministry of Energy Infrastructures and Natural Resources of the Republic of Armenia, the Cooperation Agreement of the Government of the Republic of Armenia “On the design, financing, construction, ownership and operation of the Masrik-1 photovoltaic power plant in the Mets Masrik community of Gegharkunisk region of the Republic of Armenia was signed. October 25, 2018 “FRV Masrik” CJSC (developer) received a license for the production of electricity from the Public Services Regulatory Commission of the Republic of Armenia. </t>
  </si>
  <si>
    <t>The Children of Armenia Fund (COAF) and HyGreenCo (a subsidiary of French group Solges-Energy) signed an agreement on the construction of the first industrial exhibit of a green hydrogen production network in Armenia. Developed by French Research Institutes and Laboratories, the industrial exhibit will provide ecologically clean electricity to the COAF SMART Center in the province of Lori, and then to the village of Debet. The solar station will produce electricity, which will feed the green hydrogen-producing electrolyzer. The hydrogen produced and stored will then be either supplied to the hydrogen plant or converted into electricity, resulting in consumers receiving electricity without CO2 emissions.</t>
  </si>
  <si>
    <t xml:space="preserve">The project represents the country's first foreign investment-based independent solar power project, with a capacity of 230MW. The project is co-financed by Abu Dhabi Fund for Development, the Asian Development Bank, the European Bank for Reconstruction and Development, and Japan International Co-operation Agency.  It is expected to start operations in 2023. Project Finance : $203.6m. The Asian Development Bank and Masdar Azerbaijan Energy Limited Liability Company have signed a $21.4m loan agreement. The project will generate 500 GWh/yer while reducing 200,000 tons Co2e / year. It will help to generate enough electricity to meet the needs of more than 110,000 homes, while also creating valuable jobs. </t>
  </si>
  <si>
    <t>The 240 MW Khizi-Absheron project is the first industrial renewable energy project implemented in Azerbaijan being developed through foreign investment. It will become the largest wind farm in the country. Azerbaijan set out to reduce carbon dioxide emissions by 40% by 2050. To achieve this, it is necessary to commission new energy capacities in the amount of 1,500MW. The project will contribute to the energy security of Azerbaijan and to the diversification of its energy sources. 1bn KWh of renewable energy will be produced by the project which will reduce 400,000 tons CO2e / year. The project will save 220 million cubic metres of natural gas per year. 300,000 homes will be provided with electricity. The project is expected to be launched in 2023.</t>
  </si>
  <si>
    <t>The project includes onshore wind projects with a capacity of 1,000 MW, and 1,000 MW of solar PV projects, and offshore wind and green hydrogen projects with a capacity of 2,000 MW - a combined capacity of 4,000 MW. Masdar has received right to develop an additional 6,000 MW as a second phase, bringing the total production capacity of these projects to 10,000 MW – the largest in Azerbaijan’s history.</t>
  </si>
  <si>
    <t>Dubravica is an 87.23MW hydro power project. It is planned on Drina river/basin in Herzegovina-Neretva. The project is owned by Elektroprivreda Republike Srpske, Elektroprivreda Srbije and SECI Energia. The company’s ownership stake in the project stands as 51%, 24.5% and 24.5% respectively. The net head of the project will be 13.71m. The project is expected to generate 335.48 GWh of electricity. The hydro power project consists of 4 turbines. The project has 4 electric generators that will be installed at the project site.</t>
  </si>
  <si>
    <t xml:space="preserve">A 10MW Geothermal Binary Power Plant has been planned by the Georgian government that would disseminate the know-how and technology and encourage the private and public sector to develop similar projects. Preliminary analysis showed that Georgia has potential to launch 9 similar projects. Presently, Georgia’s geothermal sector is under-developed. Realization of its complete potential will allow savings up to 500,000 tons of conventional fuel per year and reduce CO2e emission by 1.22 million tons. Project would take 84 months for development and construction. The project would generate 75GWh/year of renewable energy and 1,700 TJ heat per year and 140,000 tons of CO2 equivalent to be reduced or avoided per year. Through the operation period, 4.2m tons of carbon will be sequestered.  </t>
  </si>
  <si>
    <t>The RESEERVE project is a RIS KAVA project mapping the mineral resources of the six ESEE countries: Albania, BIH, Croatia, Serbia, Montenegro and North Macedonia, which are so far not included in the existing data platforms. The main outcome is the WEST BALKAN MINERAL REGISTER of primary and secondary raw materials, the starting point to integrate the region in pan- European Mineral Intelligence Network and bring it closer to the global mineral market. The project will reduce exploration costs and investment risks, thus positively contributing to boost economic development in the ESEE region. The project aims to disseminate the knowledge and know-how of the EIT community, facilitate the development of new markets for advanced technologies, create opportunities for start-ups and SMEs and contribute to new employment opportunities.</t>
  </si>
  <si>
    <t>The EU-funded SUSMAGPRO project aims to develop a pilot supply chain from recycled neodymium magnets in Europe. With the support of a multinational team and new technologies developed under the FP7 Remanence project, the product will be tested. These novel hydrogen technologies will be used in the separation and purification process. Remanufacturing will then take place to achieve different forms of magnets and the potential of the new method will be evaluated. SUSMAGPRO stands for Sustainable Recovery, Reprocessing and Reuse of Rare Earth Magnets in a European Circular Economy. The project aims to develop a recycling supply chain for rare earth magnets in Europe and to demonstrate the effective reuse of recycled rare earth materials within several industries.</t>
  </si>
  <si>
    <t>​The Nigoza wind power plant with 50MW installed capacity is being implemented in cooperation with the Energy Development Fund of Georgia. It will generate up to 200 GWh in its first year and up to 5,000 GWh over a 25-year period. Full feasibility study (including 4 years measurement camping), ESIA, grid connection survey and all other necessary studies for the project have been conducted. Government and the project company are currently negotiating to sign the Implementation Agreement. Construction is likely to be commenced in Q4 of 2023 on a BOO contract. The project will generate an output of 258.75 GWh/year while reducing 100,000 – 190,000 tons CO2e / year.</t>
  </si>
  <si>
    <t xml:space="preserve">Samgori is solar photovoltaic power project, with a capacity of 96 MW, jointly developed with the GEDF, will be Georgia’s largest and first utility scale solar power plant. Its annual generation is 70 million kW/h. The project is planned on a BOO basis. Feasibility study will be finalized by the end of 2022 and operation is set to begin in 2024. With the expected renewable energy generation of 196.7 GWh in the first year, over a course of 25 years, the project will generate 5,583GWh renewable energy and reduce 90,000 – 180,000 tons Co2e / year.  </t>
  </si>
  <si>
    <t xml:space="preserve">The project aims to establish in Georgia a Carbon-Free, Waste Recycling Hub “Waste to Energy” through the transfer, development and implementation of climate-smart and environmentally friendly technologies, aiming to transform waste streams into biofuel and other recovered products and resources (bitumen, basic oil). </t>
  </si>
  <si>
    <t xml:space="preserve">The project envisages the establishment of Bazaleti Lake Renewable Energy Operated Sustainable Water Reservoir and Innovative Irrigation Management System as a pilot and demonstration project to be replicated in up to 20 other locations throughout Georgia. The project will enable the pumping of 3400000 m3 of water annually from Aragvi to Bazaleti lake, by operating 1.157 MW pump system that will provide hourly supply of 800 m3 water through 7,180 m length pipe with an elevation of 270 m. Surplus water will be transferred through lake for the irrigation of 300 ha of farmland. The pumps system will be operated by 1.2 MW solar PV farm. </t>
  </si>
  <si>
    <t>ENIP is an extensive investment programme into Georgia’s transmission infrastructure. Implementation of the programme will be completed through 2023-2026 years. The total investment of ENIP is EUR 270 Mio, co-financed by KfW and EBRD, including EUR 9.9 Mio grant funding from the EU Neighbourhood Investment Platform (EU NIP). GSE (Georgian State Electro System JSC) is responsible for the implementation of several sub-projects, with Technical Assistance of international consultants.The infrastructure components of ENIP are located across all of Georgia – in the regions of Imereti, Guria, Racha, Svaneti and Kakheti. Under ENIP, amongst others, more than 561 km of transmission lines and 5 substations will be constructed or extended.</t>
  </si>
  <si>
    <t>The Sagarejo 25 MW Solar Power Plant project will be implemented with private investments’ participation in the Kakheti region of Georgia. The average annual generation of the SPP is planned to be 34.53 MWh. The project is the first of its kind in Georgia and has strategic and public importance.</t>
  </si>
  <si>
    <t xml:space="preserve">The project involves procurement and setting up of composting units and biogas plant which would generate 5MW of electricity from the organic waste. The project will service 265,000 people per year, by reduction of solid household waste, and diversification of energy sources for Kazakhstan, which at present has negligible installed capacity of energy coming from biomass and waste. </t>
  </si>
  <si>
    <t xml:space="preserve">Waste Processing Industrial Complex that will process and sell products retrieved from the waste in the domestic market. Target customers include construction organizations, tyre manufacturers and restoration enterprises, etc. The key products developed will be carbon black and foam glass. The commissioning of the production is planned for the 4th quarter of 2023, and the output to the design capacity in 2025. Products creation annual capacity: 3,500 tons of carbon black; 30,000 cubic metres of foam glass granulate; 4,400 tons of greenhouse tomatoes and cucumbers. The project has potential of $0.5m import substitution of carbon black. </t>
  </si>
  <si>
    <t>The proposed project is a wind farm in Yereymentau with an installed capacity of about 50 MW. The project will consist of a maximum of 20 wind turbines, crane bases adjacent to each turbine, internal roads, an internal power grid, an electrical substation including a control room and connection to the power grid. The construction of a wind power plant is planned in the southeast of Yereymentau on a site with a total area of 1242 hectares.</t>
  </si>
  <si>
    <t>Construction of a hydroelectric power station on the Koksu River in the energy deficient Almaty region with a design capacity of 42 MW. The area of the embankment of the Koksu River will be 100 hectares, which meets the requirements for electricity production. Kazakhstan has high reliance on fossil fuel based energy and dilapidated infrastructure results in high transmission losses. A HPP in the high energy consumping Almaty region would sustain and develop the commercial activitiy of the area.</t>
  </si>
  <si>
    <t>Construction of a biogas power plant and an organic fertilizers production plant in the Almaty region with annual capacity of 20.52 MWh for electricity generation and 10,000 tons of organic fertilizers production. There are 2,122 organizations engaged in agricultural activities in the Almaty region which makes the raw material readily available locally. Government is supporting green transitioning through legislations and policies such as Feed-in-Tariff scheme and Law on Support of the Use of Renewable Energy Sources.</t>
  </si>
  <si>
    <t>The Kazchrome Donskoy Wind Turbine Park has a capacity of 155 MW. It will feature the IEC S-class turbines, which can generate electricity in different weather conditions and at wind speeds of 3 to 25 m/s. The wind power generated will be used to supply and power the plant. This will be Eurasian Resources Group (ERG) first proprietary wind farm project, and forms part of the Group ambitious ESG Strategy and decarbonization program. It will reduce 520,000 tons CO2e / year. Around 300 jobs will be created during the construction phase, and the facility will provide 30 permanent jobs once it is commissioned. The wind farm will supply energy to neighboring industrial facilities and the Aktobe region more widely, reducing Kazakhstan’s usage of coal. The project is to be commissioned in 2024.</t>
  </si>
  <si>
    <t>Expansion of the existing gas turbine power plant GTPP-200 Uralsk with the use of a combined-cycle gas cycle.</t>
  </si>
  <si>
    <t xml:space="preserve">The Svevind Green Hydrogen project would install ~40 GW of onshore wind power and solar PV to feed 20 GW of electrolysers that will produce green hydrogen. The green hydrogen complex will convert yielded renewable electricity to produce 2 million tons of hydrogen and/or up to 11 million tons of ammonia per year. The exact ratio of green hydrogen and ammonia production will be adjusted based on the offtake structures. The output is set to be exported to markets in Eurasia.The facility will be commissioned in 5 phases. Planning and execution is scheduled for a 10+ year period. Two-thirds of the solar and wind output would be used to power electrolyzers that would create about 3 million tons of hydrogen per year from water. The resulting green hydrogen, in either liquid or gas form, is produced without any GHG emissions. The advantage of hydrogen, beyond being clean, is that it is easy to transport or sell abroad. </t>
  </si>
  <si>
    <t xml:space="preserve">This is high-rise Solar Power Plant (SPP) with a capacity of 300MW on 62 hectares in Toru-Aigyr Aiyl Okmotu village, in Issyk-Kul region. It will generate 600 million kWh per year, equivalent to using over 140 million meter3 of gas. The project will generate 600 kWh/year. It is planned to increase the capacity up to 1GW in the future. High-rise SPPs significantly save space (more than 2 times) and may be constructed in any climate and in any location. Kyrgyzstan receives an annual average of 4.64 billion MWh of radiant energy or 23.4 kWh per 1 square meter. Over 1000 jobs direct and indirect are expected to be created. Initiation began in 2021; PPP agreement signing is planned for the end of 2022; Construction starts at the beginning of 2023. Operation starts in 2024 (23 years) </t>
  </si>
  <si>
    <t>The Ferro-Alloy Resources Group (“FAR”) is developing the giant Balasausqandiq vanadium deposit in Kyzylordinskaya oblast of southern Kazakhstan.  The ore at this deposit is unlike that of nearly all other primary vanadium deposits and is capable of being treated by a much lower cost process. It is planned that output will be increased in stages to reach 22,400 tonnes of vanadium pentoxide per year, mostly in the form of ferro-vanadium. Drilling for the enhanced feasibility study is almost complete, which will feed into a new resource estimate, while metallurgical testing will be released at the end of the year ahead of the full study in 2023. FAR made the decision to expand the scope of the feasibility study to include not only the finalisation of the Balasausqandiq vanadium mine for the first phase of development, known as Phase 1, but also to include Phase 2. Phase 1 envisages the treatment of 1 million tonnes of ore per year to produce 5,600 tonnes of vanadium pentoxide, and Phase 2 envisages an expansion to 4 million tonnes per year with production rising to 22,400 tonnes of vanadium pentoxide.</t>
  </si>
  <si>
    <t>Brajici Wind Farm is a 100MW onshore wind power project. The Brajići wind farm, with an installed capacity of slightly over 100 MW, is projected to generate around 220 GWh of clean electricity a year, enough to cover the needs of more than 50,000 average household. The power plant will operate without state incentives and guaranteed prices. The project is being developed by a German-Montenegrin consortium. Currently, the Ministry of Capital Investments of Montenegro is preparing a spatial planning document.</t>
  </si>
  <si>
    <t xml:space="preserve">Construction of the Kambatirskoy Hydropower plant near the Toktogu lake. Total capacity 1,860MW for an annual production up to 5.6 GWh. The project has been identified as a project of national interest and the realisation phase is planned to take place in two stages:
Stage 1: ancillary civil works and high voltage transmission lines ($517,8m)
Stage 2: construction of the dam and the power plant (~$5.3bn)
Stage 1 of the project will be financed in two phases:
Phase 1: worth $18,9m corresponds to technical studies and feasibility analysis and 
Phase 2: valued at $498,9m, for the realisation of the civil works 
Debt will be raised from a combination of DFIs &amp; commercial banks.
</t>
  </si>
  <si>
    <t xml:space="preserve">The Virovi wind park, with a capacity of 415MW, is a strategic project for North Macedonia. 69 new wind turbines will be installed between the towns of Kumanovo and Kriva Palanka. It will be developed at three different locations across the country. Once completed, Virovi would be the biggest renewable power plant in North Macedonia. The project will generate 1.3 GWh/year of renewable energy, supply electricity to 290,000 households and abate 310,000 tons CO2e / year. The construction is likely to begin in 2024 and expected to be completed in six years. The aim is to commission in three stages in 2025, 2026 and 2027, respectively. </t>
  </si>
  <si>
    <t>The project will contribute to the reduction of carbon footprint in community-based tourism (CBT) industry in Kyrgyzstan, Tajikistan, and Uzbekistan. The intervention will support MSMEs in the renewable energy, energy efficiency and CBT sectors in their adoption of sustainable consumption practices and will promote access to finance. The target beneficiaries include: 120+ MSMEs in the energy efficiency &amp; renewable energy sectors, 315+ MSMEs in the Community Based Tourism Sector, 1 million+ tourists per year</t>
  </si>
  <si>
    <t>Moldovan energy regulator ANRE has launched an auction to deploy 230MW of large-scale renewable energy projects. The authority assigned a quota of 70MW for PV, of which 50MW will be allocated for projects on buildings, with 20MW to be set aside for ground-mounted facilities. Another 15 MW will be devoted to wind power, 100MW to cogeneration units based on biogas, 30MW to cogeneration units based on direct fuel combustion, and 5 MW to hydropower plants. The authorities will select projects on a “first come, first served” basis. They will be assigned a 15-year fixed tariff.</t>
  </si>
  <si>
    <t>Commissioned in 2021, the 1300 MW CASA-1000 power transmission project will enable seasonal hydropower surpluses from Central Asia to serve growing electricity demands in Afghanistan and Pakistan by transmitting 4.6 billion kWh/year surplus hydropower generated in Kyrgyzstan and Tajikistan. It involves construction of a 1,227-kilometer cross-border transmission line  across Central and South Asia. The implementation of the project will allow the countries to organize a single electricity market and trade all year round.</t>
  </si>
  <si>
    <t>Krusevo HPP is a run-of-river project. The hydro reservoir capacity is planned to be 18 million cubic meter. The gross head and net head of the project will be 57m and 56m respectively. The project is expected to generate 267.4 GWh of electricity. Krusevo HPP is a 120MW hydro power project. The hydro power project consists of 2 units of francis turbines.</t>
  </si>
  <si>
    <t>Stipion Solar PV Park is a 350MW solar PV power project.  Its estimated its annual output at 650 GWh. Is a solar power plant with up to 400 MW capacity.</t>
  </si>
  <si>
    <t>The Čebren HPP on the river Crna will be developed under PPP model with the country’s power utility Elektrani na Severna Makedonija (ESM). The expected production in Čebren is 1 TWh per year reducing 913,000 tonnes of annual CO2 emissions. Recently a consortium of Greek companies PPC and Archirodon were selected for the concession contract for the construction of the project.</t>
  </si>
  <si>
    <t xml:space="preserve">The twelve HPPs in Vardar Valey are planned to be constructed in a purpose to use whole water potential of the river Vardar. For ten of these plants technical documentation is on the level of study, and for two plants (HPP Veles and HPP Gradec) are on the project design. Elektrani na Severna Makedonija is developing these projects with the help of international companies and investors. E.g. Gradec HPP is being developed with China International Water &amp; Electric.  </t>
  </si>
  <si>
    <t>The projects aims to lead to the transition of the nitrogen fertilizer industry to net zero CO2 emissions by 2050. Ammonia is the critical ingredient in all mineral nitrogen fertilizers. Using green hydrogen as fuel, itself produced by electrolysis powered by solar energy with integrated battery storage system, makes a major contribution to reducing CO2 emissions from fertilizer manufacture while significantly reducing energy intensity.
Green ammonia production would enhance food security and have uses in diverse energy vectors for global shipping, aviation and other high CO2 emitting energy users. The project would contribute to 1.8% of global CO2e elimination. The project would have an initial investment of $150 million in integrating a green hydrogen electrolysis production unit powered by zero carbon solar energy with integrated battery storage (IFA member company Fertiberia).Project's staged implementation period is 5-7 years.</t>
  </si>
  <si>
    <t>2,400MW hybrid pumped storage HPP with an additional 400 MW capacity for wind and solar power generation over the Danube which wil shift ~34% of Serbia's of the current electricity generation capacity to green sources. It comes with the ability to store the night surplus energy for pumping the water back in the reversible lake. This unique hybrid HPP will be one of the biggest reversible plants in Europe affecting energy transition in Serbia, Romania, and Bulgaria.</t>
  </si>
  <si>
    <t>The GEFF is an on-lending programme that will provide credit lines to PFIs to create self-sustaining markets in the areas of energy efficiency, renewable energy, and climate resilience. The project has an estimated lifespan of 15 years. Tonnes of emissions avoided 27.5m. This programme will deliver climate finance at scale via PFIs in developing countries, which will fund over 20,000 scalable and replicable projects across industrial, commercial, residential, transport, and agricultural sectors.</t>
  </si>
  <si>
    <t>The project is part of The concept of Low-Carbon Development by 2060 using best technologies, which would require significant investments to modernize the industry. In 2021, Kazakhstan notified a reformative environmental legislation, according to which the licensing system will be based on the best available technologies. A pilot digital platform will be developed that allows storing a database of processes and technologies and calculating the economic effect of measures to reduce the carbon footprint. The project will be developed over a  course of 10 years with Phase I – Kazakhstan – 2 years; Phase II - Central Asia – 3 years; and Phase III - Global coverage – 5 years. It will render digital information support for the avoidance of approximately 100 million tons of CO2e in Central Asia by 2030.</t>
  </si>
  <si>
    <t xml:space="preserve">The Bistrica hydroelectric power plant is a reversible hydropower plant (“RHE”) with total capacity of 680MW. The plant will be built on the Uvac/Lim River, with an estimated hydro reservoir capacity of 80 million  meter3, equipped with the additional facility for energy storage. It will be Serbia’s second pump- storage HPP. The project is essential for balancing out the oscillations in the output of wind and solar power plants and contributing to Serbia target of becoming a net exporter by 2028. The project will produce 1,100 GWh/year. Preliminary design and feasibility study is ongoing. The construction contract to be signed in 2022. The plant construction is planned to start by 2025. </t>
  </si>
  <si>
    <t>SEEF aims to expedite energy efficiency renovations in public and residential buildings in Serbia by providing technical assistance, investment incentives and financing through public sector intermediaries. Under the framework, a facility is proposed to support municipalities and district heating companies through investments in energy efficiency improvements in public and residential buildings connected to district heating systems in Serbia. Potential of &gt;30% energy savings.</t>
  </si>
  <si>
    <t>Small biomass enery production plant using residues of post-harvest corn and pig manure in the city of Zrenjanin. The electricity plant with the power to generate 400 kW in the first phase will span over 300 m2.</t>
  </si>
  <si>
    <t>The ground-mounted 97.2 MW solar photovoltaic project is planned over 270 hectares. The 115 GWh of electricity generated will greatly contribute to Serbia's target of 8.3GW of solar energy by 2024. The plant is being installed on an active landfill of ash and slag dumps from coal power plants in the Kostolac mining basin. EPS, the project sponsor, is planning to install 17,100 PV panels of 650W each, with an efficiency rate of 20.9%. Project permits are in place. The layout report and final design report will be completed in 2022 and construction will commence soon after. Commercial operation is expected by 2024.</t>
  </si>
  <si>
    <t>Serbian Government signed MoU with UGT Renewables for 1 GW solar PV program supported by EXIM US to reduce carbon dioxide emissions by 1.9 million tons per year. The program would over 2,000 hectares across a dozen locations.</t>
  </si>
  <si>
    <t xml:space="preserve">Serbian battery developer, ElevenEs, has developed technology to produce lithium iron phosphate (LFP) batteries for electrical vehicles (EV) and energy storage applications. ElevenEs along with investor EIT InnoEnergy will build the first LFP battery gigafactory in Europe that will produce 300MWh per year. After two years, production will expand to 8GWh, and to 16GWh after 2028. The factory will be based close to Serbia’s Jadar valley, home to one of Europe’s largest deposits of lithium. For project financing, ElevenEs has signed agreements with EIT InnoEnergy. The project will also be backed by EU funds. The first phase of production, with a capacity of 300 MWh, should start by 2023.  LFP cells last more than twice as long as competing chemistries, they can be recharged up to 6,000 times, charge faster, can be repeatedly charged to 100% state-of-charge and cause practically no fires in EVs. Project will later be expanded to a capacity of 16 GWh – enough to equip more than 300,000 electric vehicles (BEVs) with batteries each year. The factory will use 100% renewable energy. </t>
  </si>
  <si>
    <t>Construction of a 500 kV power transmission line to supply the electricity produced from the Rogun HPP to the power grid of Afghanistan (Kabul). Currently the Sangtuda - Puli Khumri 220kV line exports the power. The project is of the strategic priorities for the Government to increase the export potential of the country.</t>
  </si>
  <si>
    <t>Tajikistan developed various programs to manage Critical Raw Materials (CRM), including: a) International Standard for the Assessment of Reserves of CRM(*). b) Survey for deposits of rare earth elements in the Pamirs: The project allows assessing the prospecting potential of lithium, beryllium, and other critical minerals as well as discovering new deposits of rare earth elements in the Pamirs based on regional geochemical data, satellite remote sensing interpretation, and geological fieldworks. The project will entail (a) organization of training and courses on the international standards and new software; (b) implementing programs in mining and geological industry c) drafting legal documents and adapting them to international standards; (e) organization of consultations and seminars on convergence of approaches. 
Project Implementation period - 01/01/2023 to  31/12/2025</t>
  </si>
  <si>
    <t>It is a 3,000MW hydro power project. The gross head of the project will be 150m. The project is expected to generate 14,800 GWh of electricity.</t>
  </si>
  <si>
    <t xml:space="preserve">500 MW Wind Power Project located near Balykchy, Kyrgyzstan and 500 MW near Kujand, Tajikistan. 1,500,000 t CO2/y will be avoided with the replacement of imported fossil fuel-based electricity generation and 9 km3/y of water would be saved in these upstream nations. Additionally, the downstream countries will bear lesser instances of flood and drought. </t>
  </si>
  <si>
    <t xml:space="preserve">Hatay Erzin Solar power plant has 100 MWe licence capacity &amp; 140MW installed capacity, with an estimated annual production of 256 GWh. The project is under the national Yeka (Yenilenebilir Enerji Kaynak Alanları) renewable energy program. Six years of the Project power generation is equivalent to absorbing around 1 million tons of carbon, which is equivalent to the amount of carbon that 45 million trees reduce in a year, or the annual average carbon emission of 220,000 vehicles. The project sponsor is Limak Yatırım Enerji Üretim Hizmetleri ve İnşaat A.Ş. with the off-taker: EPİAŞ. $32m of the project cost to be financed by project sponsor. Use of funds to include: (a) Mobilization &amp; Construction Preparation; (b) Infrastructure Works; (c) High Voltage Transmission Line, Switchyard; and (d) Purchasing and Installation Works (Electromechanical Equipment). The first 6 years of Erzin-1 power generation is equivalent to absorbing about 1 million tons of carbon. Annual reduction of 165,000 tons of CO2 emissions. One person’s yearly carbon emission is equal to 7 tons in Türkiye. The Project’s annual production corresponds to the carbon footprint of ~24,000 inhabitants. The project structuring/ financing period is Aug 2022-Dec 2024 followed by construction / development during 2023-2024 and 30 Years Generation Licence Period (operation). </t>
  </si>
  <si>
    <t>The project objective is to support the successful launch of a sustainable energy financing mechanism within the ORKOY credit mechanism, targeting a minimum of 30 MW of installed capacity of grid-connected, cooperative solar PV in forest villages by the end of the project. The public support and involvement in the initiative are led by ORKOY, working together with other key actors in the solar PV value chain, including private sector solar PV installers, Turkish utilities, and domestic and international banks. Entire project funding has been secured. Seed funding of US$3.8 million was provided by the Global Environment Facility, $100,000 through UNDP, with remaining coming from ORKOY and other investors. The project is currently under development. At the end of 2021, it reached a total installed capacity of 1.5 MW of electricity production. By March 2022, rooftops of 806 houses in 36 different provinces had PV panels installed. By virtue of the project there will 28,750 tons Co2e emission avoidance compared to the project baseline, generation of 47.52 GWh/year of renewable energy and 450 jobs will be created for forest villagers.
Approximately 2.5% or 175,000 people living in forest villages will have their electricity needs met by solar PV by the end of the project.</t>
  </si>
  <si>
    <t>The Business for Goals (B4G) Platform will contribute to the achievement of SDGs in Türkiye through a strategized partnership model with the private sector, by creating an 'Inclusive Business' for achievement of SDGs. It will deepen responsible engagement with the private sector and working with Government, to mobilize private sector resources for domestic investments in the SDGs in accordance with national development priorities. UNDP CO along with prominent private sector representative bodies, namely TUSIAD (Turkish Industry and Business Association), TURKONFED (Turkish Enterprise and Business Confederation) and the Government of Türkiye have developed the Platform. B4G platform will execute research , studies and dialogues to transform the private sector's role from the conventional approach of supporting the economic development to more inclusive and elaborated PPPs.</t>
  </si>
  <si>
    <t>The CIF programmatic approach to investment planning and implementation brings strategic value to CIF recipient countries. Working through a transparent, country-led process, the CIF fosters trust and collaboration among government ministries, civil society, indigenous peoples, private sector, and the MDBs that implement CIF funding. Together they translate Nationally Determined Contributions and other national development and climate strategies into an actionable CIF investment plan. Rather than one-off projects, the plan comprises long-term, sequenced investments that mutually reinforce each other and link to other critical activities, such as policy and regulatory reform and capacity building. Under national government leadership, CIF stakeholders continue to work together to implement the plan, continually assessing progress and sharing lessons learned along the way.</t>
  </si>
  <si>
    <t xml:space="preserve">A lithium iron phosphate battery factory is to be built in Türkiye serving the energy storage system (ESS) market with a total capacity of 1.5 GWh when complete. It is being built on an existing factory acquired in the Polatlı Organized Industrial Zone. It will produce LiFePO4, aka LFP, battery cells, packs, modules and containerized ESS on a zero-waste principle. The factory is being built based on zero waste principles. It will generate 40% of its electricity with rooftop solar as well as use a waste heat recovery plant and rain collection and re-use systems. Project construction started at the end of 2021. Production will commence in Q4 2022. </t>
  </si>
  <si>
    <t>To encourage circular economy practices in Turkish industry that would minimize industrial waste, the European Bank for Reconstruction and Development (EBRD) launched the Near Zero Waste (NØW) program in 2015 with three interlinked components: 1) selected subprojects supported by concessional financing from the Climate Investment Funds’ (CIF) Clean Technology Fund (CTF) and technical assessments to help companies adopt new waste minimization techniques and technologies, 2) policy dialogue to strengthen legislative and regulatory frameworks around waste minimization, and 3) knowledge sharing activities to encourage implementation of best practices. By reducing first-mover risks and showcasing successful demonstration projects, the program aimed to inspire wide replication of successful approaches that would reduce GHG emissions.</t>
  </si>
  <si>
    <t xml:space="preserve">The following projects will help Ukraine reduce its dependence on the import of mineral resources and increase exports : a) Formulation of a single national multi-level resource management strategy for energy, mineral, renewable and water resources  b) Mineral &amp; Raw material Atlas: development of regulatory conditions for domestic production of mineral raw materials, preparation of new deposits, geological exploration works, and reassessment of drinking groundwater resources. The resource management strategy would take 12 months for formulation and the Atlas will be developed in a 24 months time period. Strategies and mechanisms for the post-war recovery of resource-intensive sectors of Ukraine’s economy will be developed with the objective to achieve climate neutrality, resource use efficiency, mineral base development and integrated water resource management. </t>
  </si>
  <si>
    <t xml:space="preserve">Project involves liquid biofuels (advanced bioethanol &amp; corn ethanol, advanced biodiesel &amp; vegetable oil biodiesel), biogas and biochemicals and recycled chemicals like biomethanol and recycled methanol from mixed waste. Feedstock include waste oils &amp; fats, straw, mixed municipal waste, kitchen wastes, vegetable oils &amp; corn. European biofuels produced from domestic raw materials in a strictly sustainable manner achieve emission savings between 70% – 90% compared to fossil fuels. Recycled biochemicals prevent use of virgin fossil raw materials (oil). The project will generate 4,680 GWh/year of renewable energy and help reduce 1.2 million tons CO2e / year. Additionally, the project will: Spur the circular economy; Make Ukraine self-sufficient and improve energy trade balance; Diversify energy sources; Increase food security; Decarbonize transportation; Divert waste from landfill. Total capex of EUR 1.2bn+ includes: (a) EUR400m Waste to chemical facility; (b) EUR330m Biorefinery facility; (c) EUR300m Advanced bioethanol facility, among others. </t>
  </si>
  <si>
    <t>The solar PV project aims to generate 1 GW of energy thereby reducing 28.4 million tonnes of CO2 from 2023 to 2060. It includes:
•The development of one Crystalline Solar PV Module Assembly Plant (400MW of solar PV panels per year) with a world class manufacturer
•1,000 MW of solar PV plant in Uzbekistan. 
Establishment of module assembly plant would further decrease the need for imports of PV cells The impact of project include 32,331 total job years through direct and indirect employment opportunities.
Additionally, US$*100 million to be invested in education, training and R&amp;D activities in Uzbekistan.</t>
  </si>
  <si>
    <t xml:space="preserve">Construction and operation of a 1500 MW wind farm, the largest wind farm in the Republic of Karakalpakstan under the PPP model with Ministry of Energy, the Ministry of Investments and Foreign Trade and the Public-Private Partnership Development Agency under the Ministry of Finance of the Republic of Uzbekistan. The wind farm can power 4 million households and offset 2.5 million tonnes of CO2 per year.   </t>
  </si>
  <si>
    <t xml:space="preserve">The project involves acquisition of a fleet of 180 electric buses and associated infrastructure, including charging stations and depots, for the city of Samarkand which will address the deficit of 300 buses, establish a reliable public transportation service and ensure its sustainable operations. The project is part of the Green Cities 2 framework (GrCF2 W2 E2) of the EBRD. Through the project, Samarkand city will commit to developing a Green City Action Plan. A shift to electric mobility will significantly reduce greenhouse gas emissions and eliminate tail pipe air pollutant emissions
Uzbekistan emits 102.965 million metric tonnes of CO2. For the project finance, final review is pending by EBRD to provide a sovereign loan of up to $95m to the Republic of Uzbekistan. First purchases of the buses is scheduled in 2022.  </t>
  </si>
  <si>
    <t xml:space="preserve">This is a solar photovoltaic (“PV”) independent power producer project with a capacity of 300MW in Kashkadarya region. The project also involves building a 220kV high-voltage dual circuit transmission line of 1.5 km in length to supply power from the new PV project to the nearest substation. The project is part of the Government 1 GW solar in partnership with the Asian Development Bank.  Bids were received in March 2022. Project construction is set to commence in 2024, and expected to enter commercial operation in 2026. Uzbekistan aims to deploy 8 GW of solar by 2030.1 
This solar program will help the country achieve its overall goals of lowering the cost of its energy sources for the benefit of the population, decreasing its dependence on fossil fuels, and reducing overall CO2 emissions in energy production.
</t>
  </si>
  <si>
    <t>Uzbekistan is planning to deploy 5 GW of solar PV by 2030 out of which only 4 MW had been installed by the end of 2020. To pursue the goal, a 200 MW solar power plant is being planned in Nurata. The plant will be the country's first solar park developed outside of the two tender schemes the government is running with the support of the Asian Development Bank and the International Finance Corporation.</t>
  </si>
  <si>
    <t>New Green Economy Financing Facility (GEFF) will support green investments in Uzbekistan. Bank Ipak Yuli joins the program. SMEs and corporations will receive funds to improve energy efficiency. Small businesses in Uzbekistan will be able to invest in energy efficiency and renewable energy through access to the Green Economy Pilot Facility (GEFF), which was signed today with Bank Ipak Yuli. The facility will provide loans to small and medium-sized enterprises (SMEs) and corporations to invest in green technologies that reduce greenhouse gas emissions, as well as climate change adaptation and mitigation technologies. Ipak Yuli Bank has registered as the first local partner with a €4.4 million EBRD credit line to lend to private companies. The loans will cover investments in green technologies such as thermal insulation, photovoltaic solar panels, geothermal heat pumps and water-saving irrigation systems. Businesses can identify typical green technologies using the GEFF technology selector.</t>
  </si>
  <si>
    <t>The Zarafshan Wind Farm will be located in the Navoi region. With a capacity of 500 MW, the project will provide enough electricity to power 500,000 homes. Once completed, the wind farm will displace 1.1 million tonnes of carbon dioxide per year. The project will contribute to Uzbekistan’s target of generating 25 percent of its electricity from renewable sources by 2030.</t>
  </si>
  <si>
    <t>This 100MW project is expected to generate 350GWh electricity to offset 160,000t of carbon dioxide emissions (CO2) a year.</t>
  </si>
  <si>
    <t>Newly prioritized from LATAM</t>
  </si>
  <si>
    <t xml:space="preserve">Hydrogen Fuel Cells &amp; Electrolyzers </t>
  </si>
  <si>
    <t>This project will use renewable energy (i.e., solar PV) to produce hydrogen, thus producing an energy vector with zero emissions.
This project will encompass three main areas:
Synthesis and characterization of new materials for energy conversion and storage;
Simulation, design and engineering to predict the behavior of energy conversion systems under diverse conditions;
Prototype production using the best performance materials at the laboratory scale and pilot plant scaling-up using the results from the engineering analysis</t>
  </si>
  <si>
    <t>Instituto Nacional de Tecnología Industrial (INTI)</t>
  </si>
  <si>
    <t>Photovoltaic Solar Energy in Public Services</t>
  </si>
  <si>
    <t xml:space="preserve">Circularity of lithium batteries </t>
  </si>
  <si>
    <t>This project aims to lay the foundations to generate a comprehensive circular economy program for batteries, to be able to give technical definitions to regulate the battery recycling activity and provide support to all the actors involved. Train human resources and generate a platform to evaluate the scaling of projects to achieve a lithium battery waste management system that meets regional needs or that generates the necessary links to be able to replicate the project in other countries based on local experience. This project proposes the development of three lines of intervention to establish the foundations of a comprehensive circular economy system for lithium batteries: sector observatory; training of human resources; and installation of a pilot plant.</t>
  </si>
  <si>
    <t>Government of Guyana</t>
  </si>
  <si>
    <t>Norwegian Agency for Development Cooperation and 
IDB</t>
  </si>
  <si>
    <t>33MWp, 265000 beneficiaries</t>
  </si>
  <si>
    <t>GOVERNMENT OF PANAMA</t>
  </si>
  <si>
    <t xml:space="preserve">SGP BioEnergy,
 Government of Panama and, Panama Oil Terminals (POTSA) </t>
  </si>
  <si>
    <t>SGP BioEnergy,
Panama Oil Terminals (POTSA), among others.</t>
  </si>
  <si>
    <t>180000/day barrels of biofuels, reduction of plant's carbon footprint by 80%, 1000 jobs created</t>
  </si>
  <si>
    <t>Retrofit Project in Quito</t>
  </si>
  <si>
    <t>Electromobility and B. Electrification in public transportation routes in the San Salvador Metropolitan Area (AMSS)</t>
  </si>
  <si>
    <t>Nanotec S.A.</t>
  </si>
  <si>
    <t>The target market is battery manufacturing companies for a world market of US$ 2 billion</t>
  </si>
  <si>
    <t>END OF 2025</t>
  </si>
  <si>
    <t xml:space="preserve">Added value to the lithium resource with an increase in light and flexible battery applications and a decrease in the weight of batteries with nanomaterials. This implies a better use of the batteries and less waste, in addition to the benefit of lower consumption due to the weight/mobility ratio. 
</t>
  </si>
  <si>
    <t xml:space="preserve">SDGs 7, 8, 9 y 12 </t>
  </si>
  <si>
    <t>Gradually reach 400 Wh/kg in a battery with more than 500 cycles and 80% retention capacity.</t>
  </si>
  <si>
    <t>CAF, Banco de Desarrollo de América Latina, Green Climate Fund</t>
  </si>
  <si>
    <t>SME of Chile, Ecuador, Panamá and Perú</t>
  </si>
  <si>
    <t xml:space="preserve">Developer SME through 11 Local financial institutions </t>
  </si>
  <si>
    <t>Hydro-Eco Park at Kallyanpur Retention Pond in Dhaka</t>
  </si>
  <si>
    <t>Climate Financing and SDGs Investments Portfolio (SDGs Investments Project Development Facility)</t>
  </si>
  <si>
    <t>$20-50mn</t>
  </si>
  <si>
    <t>$5-10mn</t>
  </si>
  <si>
    <t>$10-20mn</t>
  </si>
  <si>
    <t>$200-300mn</t>
  </si>
  <si>
    <t>&lt;$1mn</t>
  </si>
  <si>
    <t>unspecified</t>
  </si>
  <si>
    <t>&gt;$5bn</t>
  </si>
  <si>
    <t>$1-5mn</t>
  </si>
  <si>
    <t>$50-100mn</t>
  </si>
  <si>
    <t>$300m-$1bn</t>
  </si>
  <si>
    <t>$100-200mn</t>
  </si>
  <si>
    <t>Sorting, treatment, transformation, and recycling plant on a 100ha site in Brazzaville, intended to clean solid waste, such as plastic bags, out of the Congo river. The facility will include a fleet of 45 garbage trucks, and will commercialize the recycled waste as glass powder, granules of plastic, iron plates, fuel, green manure, etc.</t>
  </si>
  <si>
    <t>Project is expected to lead to resilient livelihoods and a greater ability for farmers and communities to adapt to climate change impacts. To achieve a sustainable agricultural landscape Battambang must solve: a) a lack of incentivization and support b) the limited market and private sector development for supporting agroecology; c) limited knowledge and education support; d) limited institutional coordination across land-use sectors and integration into land-use planning.</t>
  </si>
  <si>
    <t xml:space="preserve">This portfolio is jointly led by the Ministry of Finance, Government of Pakistan and UNDP which comprises of a dedicated project development facility and climate financing unit tasked to mobilize and leverage investments for climate financing and SDGs in Pakistan. The Facility identifies and leverages partnerships for SDGs aligned priority projects of high development impact with the potential to attract investment from a variety of local and global sources including financial markets. </t>
  </si>
  <si>
    <t>One of the most effective approaches to improve energy efficiency in the building sector is through installation of efficient equipment and appliances. The Government of Egypt also adopted mandatory regulations including energy efficiency codes in buildings and minimum energy performance standards and labels for electrical appliances including air conditioners (AC). On the other hand, installing new energy efficient AC or replacing old appliances has high investment costs, and limited financing mechanisms are available to support the deployment of energy efficient AC equipment for end-users. In this context, the project aims to facilitate the introduction of efficient and innovative cooling technologies which enables primary energy savings in Egypt through establishing a financing scheme to promote energy efficient cooling in both new construction and buildings refurbishments.
Reference: Egypt’s NCCS 2050 (project number 1.3)</t>
  </si>
  <si>
    <t>Rampaging floodwaters unleashed by adverse weather in 2012 swept through urban parts of AlMudaaybi wilayat, destroying roads and other infrastructure, inundating farms, and causing a number of deaths. Significant damage also occurred during a similar flood event in 2018. Al Rawdha Flood Protection Dam will cater to floods greater than the 200-year return period flood (RPF), which is the estimated interval time between floods. Strategically located just upstream of the AlMudaaybi urban area, it will serve as an inceptor in the event of heavy flooding along Wadi Al Rawdha. The dam will also help establish a large reservoir with a storage capacity of around 1.5 million cubic metres at Full Supply Level.
The project is related to the National Strategy for Adaptation and Mitigation to Climate Change and listed in the infrastructure projects.</t>
  </si>
  <si>
    <t>Constructing tertiary treated effluent (TE) line with a capacity of 40,000 cubic metres per day from A’ Rumais area (Barka) to Al Maghsar area (Al Musana), a length of 35 km. Omani Water and Wastewater Company (OWWSC) is working strategically to enhance utilization of tertiary treated effluent (TE) due to its environmental and economic value in various projects such as food security projects and other industrial and commercial uses.</t>
  </si>
  <si>
    <t>Al-Jifnain Flood Protection Dam will cater to floods greater than the 1000-year return period flood (RPF), which is the estimated interval time between floods. Strategically located just upstream of the Seeb urban area, it will serve as an inceptor in the event of heavy flooding along Wadi Al-Jifnain. The dam will also help establish a large reservoir with a storage capacity of around 11 million cubic metres at Full Supply Level. The project is related to the National Strategy for Adaptation and Mitigation to Climate Change and listed in the infrastructure projects.</t>
  </si>
  <si>
    <t>Jordan is one of the most water scarce countries in the world and the need for potable water continues to grow. This is the combination of an increasing population, the decrease of water supply, the negative impact of climate change, and the growth of the economy. The AAWDCP is the largest national desalination project in Jordan. Upon completion, it will provide Jordan with 300 million cubic meters of desalinated Red Sea water per year.
The project main objectives are to secure future supply of drinking water in the Aqaba, Amman, and other
Areas, to achieve the desired supply of desalinated water at reasonable costs, to support economic growth and activity in Jordan and to promote private sector involvement in the water sector.
The project includes the following components: Marine works, Desalination facility, Freshwater Conveyance System around 450 kilometers of pipelines, Booster pump stations and regulating tanks to convey freshwater to the Abu Alanda and Al Muntazah Reservoirs in Amman, and Renewable Energy Facilities, e.g., a solar PV plant necessary to supply the Project’s power requirements from its own renewable energy resources.
The National Water Strategy, NDCs, and all other national water strategy documents reference the AAWDCP.</t>
  </si>
  <si>
    <t>Jordan updated its NDCs and duplicated its ambitious to reduce its GHGs by 31% until 2030 which will be unconditionally fulfilled at 5% by the Country’s own means compared to a business-as-usual scenario level, the remaining 26% is conditional and subject to availability of international financial support. Aqaba is strategically positioned to contribute to GHGs emissions reduction both through adaptation and mitigation.
This project seeks to make improvements to the Gulf of Aqaba and Aqaba Special Economic Zone through an increase in green tourism, improvements in the livelihoods of the fishing community, industrial improvements, green transportation and better monitoring of marine and climate indicators.
On the adaptation side, the proposed project intervention will focus on providing alternative livelihoods for fishermen, enhancing industrial development through renewable energy and energy efficiency in industry, improving catch value and marketability and fostering wastewater treatment using innovative technology for more effective exploitation of space and reuse.
On the mitigation side, the project intervention will focus on improving industrial energy efficiency and renewable energy sources and on introducing innovative desalination technologies.
In terms of co-benefit the project will focus on improving data management and accessibility by incorporating all coastal monitoring activities in one web base accessible National Monitoring Program, providing sufficient training on measurement of climate change indicators such as Alkalinity and High-Resolution pH and enhancing monitoring concerning pollution indicators from desalination and wastewater treatment.</t>
  </si>
  <si>
    <t>The Ring Road, the highest congested corridor in Greater Cairo, has been undergoing upgrades
to expand from four lanes to seven in each direction, making way for a BRT separate lane in each direction. The country will introduce the infrastructure needed for the Bus Rapid Transit (BRT) system which extends for 113 km and comprises 48 stations. The new system will ease congestion, especially during rush hours, and guarantee maximum safety for commuters, and it will also be environmentally friendly, providing electric vehicles.
Reference: Egypt’s NCCS 2050 (project number: 2.3)</t>
  </si>
  <si>
    <t>A type of Mangroves known as avicennia marina is considered one of the most important environmental features that characterize the marine environment in the Sultanate of Oman. This species is distributed in several coastal areas, extending from the Al Batinah governorate in the north, through the Governorate of Muscat, the Eastern governorate, Mahout Island, and the Dhofar Governorate in the south, as the total area covered by mangroves in the Sultanate is about 800 hectares. The Environment Authority sought to implement a long-term plan to rehabilitate and preserve mangroves in the various governorates of the Sultanate through cultivating mangroves and rehabilitating lagoon. New groves were cultivated and the surface area covered increased. 754 thousand seedlings were cultured by the end of July 2022, represented in 32 sites along the coast of the Sultanate.</t>
  </si>
  <si>
    <t>The project would implement some of the priority elements of Tunisia’s new National Sustainable Urban Mobility Policy (PNMU) validated by the Council of Ministers in May 2020. Main project components would be the following:
• Improvements in the governance framework for urban mobility at national and local level
• Strengthening of the sector’s financing mechanisms
• Preparation of strategic urban mobility plans in all main agglomerations of Tunisia aimed at improving the performance and energy efficiency of urban mobility systems, promoting non-motorized transport modes, and increasing access for women and reduced mobility persons
• Development of the capacity and efficiency of formal and informal public transport through the reorganization of state transport enterprises, the introduction of best practice contractual systems, the rehabilitation and development of public transport infrastructure (including the introduction of bus lanes in high traffic corridors and the rehabilitation of Tunis’ light rail system), and the modernization of some of the rolling stock (notably in Tunis)
• Promotion of the electrification of the transport vehicle fleet through the establishment of adequate incentives and creation of necessary facilities
• Implementation of small, infrastructure Improvements with high benefit/cost ratios for traffic management, parking management and for facilitating the movements of pedestrians and cyclists</t>
  </si>
  <si>
    <t>Eestablishment of early warning systems to improve agricultural weather forecasting services and modern agricultural extension as well as and establishing an agricultural insurance system against climate risks. The project will lead to disseminating the recommendations of the Early Warning Unit, based on generated weather data, to reduce risks to the agricultural sector through using modern technology (Internet - mobile messages) in cooperation with Meteorological services and research institutes. In areas/cases case of high vulnerability to extreme weather events, a new insurance system will be in place to minimize impacts.
Reference: Egypt’s National Climate Change Strategy 2050 (project number: 3.5)</t>
  </si>
  <si>
    <t>The project aims at storing and diverting water from the northern to the central regions of Tunisia, and also at the protection from flood damages. It will include several components with the specific objectives of ensuring the provision of drinking water, ensuring optimal water use and reducing water deficit during drought years.</t>
  </si>
  <si>
    <t>Rampaging floodwaters unleashed by adverse weather in 2007 swept through urban parts of Sur wilayat, destroying roads and other infrastructure, inundating farms, and causing a number of deaths. Significant damage also occurred during a similar flood event in 2010.
The Fita Dam will cater to floods greater than the 10,000-year return period flood (RPF), which is the estimated interval time between floods. Strategically located just upstream of the of the Sur urban area, it will serve as an inceptor in the event of heavy flooding along Wadi Rafsah. The dam will also help establish a large reservoir with a storage capacity of around 16 million cubic metres at Full Supply Level. The project is related to the National Strategy for Adaptation and Mitigation to Climate Change and listed in the infrastructure projects.</t>
  </si>
  <si>
    <t>The fire risk map shows relatively large areas of high risk of fires within the basin, mostly in upper part where most of the dense forests are present (Mitri et al., 2015). Fire risk management is linked with the water sector:
• Fire suppression necessitates large volume of water often not available during the fire season,
• Fire affected areas are increasingly impacted by flash floods and soil erosion, and
• Removal of vegetation cover by fires affects both the quality and quantity of water in the basin.
Fire risk would be reduced mostly through silviculture treatment. The national guidelines for forest management serve as an important toolbox for use in developing local forest management plans based on forest inventories and forest harvesting plans (UNDP, 2019). As a result, managed forests are expected to be less prone to intense and severe fires, thus reducing impact on soil, water quality and water quantity.</t>
  </si>
  <si>
    <t>The "Hilla-Diwaniyah" irrigation project is located in Babil governorate, in the Euphrates River Basin at the southeast of Hilla city and ends in the northern of Diwaneyah governorate. The project is to be developed over a total area of around 282,000 dunum. The suggested source of irrigation water is the Shatt Al-Hilla River Basin where approximately 276,000 dunum is currently cultivated in the area (98% of total area to be implemented). Water in this project area is slightly saline with an acceptable pH in 78% of the sites.
Most earth irrigation canals in this area are old, and lining is currently being implemented for around 30,000 dunums of canals. The lack of water infrastructure used for agriculture in the area is the reason behind unorganized distribution of water, thus the need to change the location of some old ineffective earth irrigation canals.</t>
  </si>
  <si>
    <t>The project will survey and define priority areas where modern irrigation systems are need. It will enable effective adaptation measures in a total area of about 500,000 feddan covering several full canal commands in the Nile Valley and Delta. Crop types and water availability under possible climate scenarios will be taken into account when designing and implementing the irrigation systems. The project will lead to raising water efficiency and productivity under water scarcity conditions.
Reference: Egypt’s National Climate Change Strategy 2050 (project number: 4.6)</t>
  </si>
  <si>
    <t>Supporting the establishment of hydroponic farming communities in irrigated agricultural areas to help small farmers use soilless farming systems and promote the use of renewable energy (solar energy) in these units.
The implementation of the project will create jobs in the greenhouses industry, renewable energy sector and the agricultural sector and will increase the value of irrigation water by increasing productivity and reducing the costs of protected agriculture. This will eventually maximize the attractiveness of investment in agriculture in Jordan and increase the competitiveness of the Jordanian agricultural products.</t>
  </si>
  <si>
    <t>Although forests constitute a major carbon sink for Lebanon (-3,205 Gg in 2018), the increase rate of forest fires, deforestation and urban sprawl has been affecting the trend of removals and has been threatening the country’s green cover. In addition, projections of climatic changes in the region show an increased risk of fires and pest outbreaks for Lebanese forest, which will exacerbate the current situation.
General guiding principles of monitoring were developed as part of the national guidelines for forest management (not endorsed yet) but they need to be further developed for inventoried forests and integrated in a functional monitoring plan. There is also a need for strengthening technical and institutional capacities in forest-related institutions and establishing a cross-sectoral cooperation at all levels, including with the research institutions and the private sector.</t>
  </si>
  <si>
    <t>Frequent drought and water scarcity in the Nahr El Kabir basin is expected to severely disrupt water supply, agricultural production and pose a substantial threat to farmers' livelihoods. Rural land use management proved to be efficient in mitigating drought risk, ensuring food security and improving farmers' livelihoods.
Improving water management in agriculture requires that land degradation be mitigated or prevented, especially when taking into account linkages between land and water productivity. It is possible to conserve water resources while simultaneously boosting agricultural production and using resource-conserving farming technologies among others. In this context, the main directions of this intervention are to:
• Afforest and reclaim lands in process of degradation
• Conserve soil to encourage practices to prevent or reduce physical loss of soil
• Regenerate pastures oriented to obtain a permanent vegetation cover on degraded soils
• Rehabilitate soil by eliminating and reducing physical/chemical impediments for agriculture
• Facilitate the conversion of deficient irrigation systems to more efficient ones.</t>
  </si>
  <si>
    <t>In June and July 2022, heatwaves struck Europe and North Africa as temperatures climbed above 40 degrees Celsius and broke many long-standing records in some places. Heatwaves have become more frequent around the Mediterranean and Lebanon experienced catastrophic fires in 2019. In July 2021, un-precedent fires occurred in the Akkar region burning more than 1,500 Ha only in few hours. Also, heatwaves fuelled fires in high mountain lands affecting cedar, juniper and fire forests.
The Lebanese Government through the Ministry of Environment has started since 2021 an extensive campaign to increase preparedness against fires. In 2022, the Ministry of Environment launched the National Emergency Plan for fire prevention, awareness and readiness to improve forest fire management in Lebanon and therefore minimize the negative ecological, social, and economic impacts of wild/forest fires. The purpose of this plan is to coordinate national and local efforts in readiness to address wildfires, reduce fire risk and create awareness about fire risks. The aim of this project is to implement the National Emergency Plan in the 11 priority zones that were identified as most vulnerable to forest fires and climate change.</t>
  </si>
  <si>
    <t>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
flaring by 2030.
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
The aim of the project is to recover 532,000 SCM per day of flared (associated) gas from two (02) crude (petroleum) production Fields, namely the field of “Tiguentourine” with a capacity of 450 000 SCM per Day and the field of “La Reculée” for a capacity of 70 000 SCM per Day in the Area of In Amenas.</t>
  </si>
  <si>
    <t>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
flaring by 2030.
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
The aim of the project is to recover 650 000 SCM per Day of flared associated gas from six (06) crude oil (petroleum) production units in the Area of Ohanet in the Governorate of Illizi.</t>
  </si>
  <si>
    <t>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
flaring by 2030.
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
The aim of the project is to invest in the revamping of the associated gas treatment facility (UTGA) to enable the recovery of 1.3 million SCM per Day of associated in the Area of TFT.</t>
  </si>
  <si>
    <t>Within the framework of the Partnership Plan for NDC’s implementation, the “Coastal Protection and Planning Agency” of the Tunisian Ministry of Environment and Sustainable Development is proposing this three-component project for strengthening coastal adaptation and resilience towards climate change variability.
The project’s main objectives are strengthening the information and decision support system "SIAD" of the “Coastal Protection and Planning Agency” and strengthening the physical capacity of resilience and adaptation of the coastline.</t>
  </si>
  <si>
    <t>The project is part of the United Nations Decade for Ecosystem Restoration (2021-2030). It also meets the objectives of the national targets set in terms of land degradation neutrality and in particular the preservation of 1.5 million hectares of land located in the watersheds upstream of the dams by 2030.
Protecting watersheds helps to avoid heavy carbon losses due to erosion. This protection also has significant co-benefits, in terms of maintaining the fertility of agricultural soils and limiting dams’ siltation.
The proposed project is located in the watershed of the Koudiat Acerdoune dam in northern Algeria and covers an area of 283,130 hectares (ha) spanning over two Wilayas (governorates) namely Bouira (12 municipalities representing 15% of the total area) and Médéa (31 municipalities representing 85% of the total area). The population of watershed territory is estimated at 276,000 inhabitants.
This watershed is located upstream of an important dam with a potential capacity of 640 hm3 and is threatened by the impact of climate change and land degradation due to water erosion.
A study of this watershed was carried out and identified an estimated area of 68,000 ha as the most priority intervention area according to the degree of land degradation by erosion.</t>
  </si>
  <si>
    <t>Rampaging floodwaters unleashed by adverse weather in 2012 swept through urban parts of Sohar wilayat, destroying roads and other infrastructure, inundating farms, and leaving a number of people dead. Significant damage also occurred during a similar flood event in 2014.
The Wadi Hiliti Dam will cater to floods greater than the 300-year return period flood (RPF), which is the estimate of the interval of time between floods. Strategically located just upstream of the Sohar urban area, it will serve as an inceptor in the event of heavy flooding along Wadi Hiliti. Furthermore, the dam will help establish a large reservoir with a storage capacity of around 16 million cubic metres at Full Supply Level.
Listed in the infrastructure projects as WH4</t>
  </si>
  <si>
    <t>The project focuses on schools in the southern governorates of Jordan which received less attention from donors and partners in recent years due to emergency humanitarian response in the North. According to the 2018 water and sanitation vulnerability map, this region’s water supply is considered highly vulnerable due to the state of its water infrastructure and natural climate-related conditions. This issue is now highlighted as priority in the National Education Sector Strategic Plan 2018-2022 and the Water Sector Green Growth National Action Plan 2021-2025. Action on WinS is necessary for Jordan to meet its objectives under the Sustainable Development Goals (specifically SDGs 6).
• Support the government in their aim to rapidly respond to the need for access to services
• Provide proof of concept for water resource-efficient/climate-resilient WASH technologies for schools
• Provide technical assistance to enhance long-</t>
  </si>
  <si>
    <t>The project aims to ensure a transition towards more resilient agricultural production systems while enhancing living conditions of local rural populations and small-scale farmers relying on natural resources for their subsistence. Particular focus is made on a wholistic approach for enhancing agricultural resilience in the context of natural resources degradation, water scarcity, droughts and internal migration towards the North of the country due to climate change. The project addresses incremental climate change adaptation measures based on short-term solutions in preparation for long-term climate change adaptation measures leading to transformational results.</t>
  </si>
  <si>
    <t>MEDTEST II and Agro-Processing Fund</t>
  </si>
  <si>
    <t>EXCLUDED</t>
  </si>
  <si>
    <t>EXTENDED-REGIONAL</t>
  </si>
  <si>
    <t>Solarise Africa</t>
  </si>
  <si>
    <t>Solarise Africa is a scale-up pan-African Energy-as-a-Service platform for Commercial and Industrial large consumers</t>
  </si>
  <si>
    <t>SolarX Ltd</t>
  </si>
  <si>
    <t>SolarX is a renewable energy company providing reliable, clean, and affordable energy solutions to commercial and industrial clients in West Africa, including payment facilities.</t>
  </si>
  <si>
    <t>candi solar</t>
  </si>
  <si>
    <t>candi solar (Commercial AND Industrial SOLAR) is a dedicated solar installer, financier and operator across Asia and Africa. Combining the best of its Swiss roots and extensive local presence, candi offers companies the simplest, most efficient way to take advantage of solar power for their business.</t>
  </si>
  <si>
    <t>South Africa, Kenya, Uganda, Rwanda</t>
  </si>
  <si>
    <t xml:space="preserve">South Africa, Kenya, Uganda, Rwanda, Ghana, Nigeria, Eswatini, Senegal,Tanzania and other Sub-Saharan African countries </t>
  </si>
  <si>
    <t>Our unique blend of Decentralised Energy Solutions can offer cheaper,  more reliable and decarbonised power &amp; heat to commercial and industrial consumers. Providing financed solutions to suport African SMEs to transition towards more sustainable operations is prooven to leading to a higher bottomline, freeing cash for expansion which will likely lead to employment opportunity for the nearby communities.</t>
  </si>
  <si>
    <t xml:space="preserve">we are technology agnostic (although with an initial focus on Solar and Batteries), with the long term vision that we can become a fully decentralised utility managing on-site generation and energy efficent usage at our clients premise for Heat and Power base on digital technologies and data. </t>
  </si>
  <si>
    <t>Power generation approx. 21m kWh in 2022</t>
  </si>
  <si>
    <t>$0.9m</t>
  </si>
  <si>
    <t>$7.3m by end of 2025</t>
  </si>
  <si>
    <t>$48m</t>
  </si>
  <si>
    <t>$18m equity, $30m debt</t>
  </si>
  <si>
    <t>Debt- (Facility for Energy Inclusion (FEI),OIKOCREDIT, AfricaGoGreen Fund for Renewable Energy and Energy Efficiency S.A. SICAV-RAIF (AGG)) Equity- (Proparco,ElectriFI and E3 Capital (formely Energy Access Ventures))</t>
  </si>
  <si>
    <t>$20m TBC</t>
  </si>
  <si>
    <t>$50m</t>
  </si>
  <si>
    <t>LTD(Mauritius)</t>
  </si>
  <si>
    <t>with additional $50m we are expecting to build a portfolio of 100MW plus across Africa main focus being on the high emission countries. With a portfolio of approx. 15 MW the renewable power generation is approx. 21m kWh and CO2 emission mitigation of approx. 366,000 tons</t>
  </si>
  <si>
    <t xml:space="preserve">Solarise Africa is aiming to play a critical role of providing clean energy by increasing it's portfolio size almost 7x from 15MW to 100MW with direct GHG emission reduction of African SMEs with potential to adress hard- to-abate sectors by adressing  Industrial heat. </t>
  </si>
  <si>
    <t>Our target customers are Commercial and Industrial consumers who according to research consume over 80% of the grid power.</t>
  </si>
  <si>
    <t>SDG #7 – Affordable and Clean Energy ,SDG # 9- Industry Innovation and Infrustructure, SDG #13- Climate Action</t>
  </si>
  <si>
    <t>Currently working on getting certfied carbon credit to proof the impact</t>
  </si>
  <si>
    <t>Jan Albert Valk- jav@solariseafrica.com</t>
  </si>
  <si>
    <t xml:space="preserve">Solarise Africa is a pan-African Energy-as-a-Service company.We provide reliable and affordable decentralised energy solutions for businesses in Africa. Together with our technology partners, we offer a full service solution that covers designing, building, financing and maintaining on-site energy installations. Through our smart financing solutions, we unlock possibilities and empower our partners to thrive and actively drive Africa’s progress. We have raised over $48m in debt and equity, signed close to 80 long term clients and have a strong pipeline exceeding 70 MW.
</t>
  </si>
  <si>
    <t>Mauritius, Mali, Burkina Faso, Senegal</t>
  </si>
  <si>
    <t>Mali, Burkina Faso, Senegal</t>
  </si>
  <si>
    <t>Install renewable energy solutions, propose additional energy solutions (batteries, EMS, energy efficiency), helping with reliability and decarbonisation.</t>
  </si>
  <si>
    <t>Solar - Energy Efficiency</t>
  </si>
  <si>
    <t>2.8 MW installed</t>
  </si>
  <si>
    <t>~1m (2022)</t>
  </si>
  <si>
    <t>~15m(2024)</t>
  </si>
  <si>
    <t>20m EUR</t>
  </si>
  <si>
    <t>equity, convertible notes, redeemable shares, debt</t>
  </si>
  <si>
    <t>60/40</t>
  </si>
  <si>
    <t>E3 Capital, FMO, FEI (Lion's Head)</t>
  </si>
  <si>
    <t>Equity, Project equity, Debt</t>
  </si>
  <si>
    <t>EUR 3m</t>
  </si>
  <si>
    <t>EUR 10m</t>
  </si>
  <si>
    <t>LTD (Mauritius)</t>
  </si>
  <si>
    <t>June 2018 - February 2020</t>
  </si>
  <si>
    <t>Approx 2025</t>
  </si>
  <si>
    <t>The company, will at full development target to install 10-15 MW of solar solutions per year,  displacing 10-15 thousand tonnes per annum of CO2 emissions. The project once fully developed will employ an estimated 300 people.Over 90% of these jobs are expected to be filled by West Africans</t>
  </si>
  <si>
    <t>The company, will at full development target to install 10-15 MW of solar solutions per year,  displacing 10-15 thousand tonnes of CO2 emissions annually.
SolarX is eager to grow and set itself as a local provider of international solutions. Therefore, SolarX relies on its capabilities and know-how to help in improving the quality of energy in West Africa.</t>
  </si>
  <si>
    <t>As per Sustainable Energy for All - Africa, all african countries have set their targets to increase the renewable sources in their energy mix by 2030. SolarX will assist to achieve these targets, especially in frontier markets of operation.</t>
  </si>
  <si>
    <t xml:space="preserve">7. Affordable &amp; clean energy,  , 9. Industry, innovation &amp; infrastructure, 10. Reduced inequalities, 11. Sustainable cities &amp; communities,  , 13. Climate action </t>
  </si>
  <si>
    <t>Monitoring systems for all installed solar projects, and energy meters to measure the impact</t>
  </si>
  <si>
    <t>https://www.se4all-africa.org/seforall-in-africa/</t>
  </si>
  <si>
    <t>Joseph Jabr, Chief of Staff, email:jj@solarx-africa.com</t>
  </si>
  <si>
    <t>Switzerland, Netherlands, India and South Africa</t>
  </si>
  <si>
    <t>India, South Africa</t>
  </si>
  <si>
    <t xml:space="preserve">Through developing and operating solar systems for SMEs, reducing CO2 emission and increasing energy security </t>
  </si>
  <si>
    <t>Solar and Storage</t>
  </si>
  <si>
    <t>+100 units in 2022</t>
  </si>
  <si>
    <t>USD 16m (2022)</t>
  </si>
  <si>
    <t>USD 100m(2025)</t>
  </si>
  <si>
    <t>USD 0.15m</t>
  </si>
  <si>
    <t>The Renewable Energy, Energy and Resource Efficiency Promotion in Developing and Transition Countries (REPIC) funde by the Swiss government</t>
  </si>
  <si>
    <t>USD 65m</t>
  </si>
  <si>
    <t>equity, debt, convertibles and mezzanine</t>
  </si>
  <si>
    <t>65/35</t>
  </si>
  <si>
    <t>VC, Impact funds, institutionals and DFIs</t>
  </si>
  <si>
    <t>Equity, mezzanine and debt</t>
  </si>
  <si>
    <t>To be disclosed at later stage</t>
  </si>
  <si>
    <t>AG (CH)</t>
  </si>
  <si>
    <t>n/a - operational</t>
  </si>
  <si>
    <t>Company is break even on cash flows from operations. Profitability break-even in 2024.</t>
  </si>
  <si>
    <t>For FY2022:
32,000 tCO2
35 GWh
70 jobs created</t>
  </si>
  <si>
    <t>Over the period 2022-2025, candi aims to build &gt;350 MWp of solar installations, thus providing ~530 GWh of clean energy to SMEs, ofsetting ~500,000 tons of CO2eq. At the same time, generating savings for SMEs (as cheaper than grid power) and increasing energy security (as grid unreliable).</t>
  </si>
  <si>
    <t>SMEs represent a significant part of the business and energy landscape in Emerging and Developing Economies (EMDE), making up 90% of companies, 50% of employment and 40% GDP, while an immense untapped solar market still exists: 
$130 billion investment opportunity per year, 25 million jobs created by 2023, 4 billion tons of greenhouse gas emissions saved investment opportunity per year</t>
  </si>
  <si>
    <t>7: Affordable and Clean Energy.
8: Decent Work and Economic Growth
9: Industry, innovation and infrastructure
11: Sustainable Cities and Communities
12: Responsible consumption and production
13: Climate Action</t>
  </si>
  <si>
    <t>MRV for tons of CO2 mitigated: The avoided CO2 emissions as compared to the baseline determined with the UNFCCC CDM methodology using the grid emission factor reported by the respective local government in India and South Africa.</t>
  </si>
  <si>
    <t>Word Bank 2021
Rockefeller Foundation 2021 – TRANSFORMING A BILLION LIVES</t>
  </si>
  <si>
    <t>Fabio Eucalipto - Director and Co-Founder
fabio@candi.solar
+41794134851
www.candi.solar</t>
  </si>
  <si>
    <t>African Energy Access fund (AEAF)</t>
  </si>
  <si>
    <t>AEAF is a new impact fund dedicated to fostering clean energy access for 50m low income people in Africa, with a focus on early stage equity,  frontier markets and local entrepreneurs. Over 650m people lack access to reliable and safe energy. After founding Energy Access Ventures (EAVF) in 2015, our founders have launched a second generation energy access investment fund - AEAF - which will be closed in 2023. The fund will invest in smart infrastructure and decentralized energy solution using renewable energy to deliver strong social, environmental and economic benefits. Investments will range from 0.5m to 7m and target sectors like Solar Home Systems, Metrogrids, Water irrigation, Connectivity and IOT, Electric Mobility, Energy Efficiency, Commercial and Industrial solar, waste to energy, mini hydro, etc</t>
  </si>
  <si>
    <t>All of Africa with a focus on Sub Saharan countries and frontier markets. As such the fund is expected to invest in both emerged markets (Nigeria, Kenya, Ghana, Senegal, Ivory Coast, etc)  and fragile markets (DRC, Mali, Burkina Faso, Niger, Guinea, Mauritania, Tchad, Sudan,  etc).</t>
  </si>
  <si>
    <t xml:space="preserve">The 50M$ will be invested accross several african countries and the impact target is fifty million low income beneficiaries having new or improved access to electricity. </t>
  </si>
  <si>
    <t>The fund will invest in  companies operating across different technologies and business model. Such as pay as you go Solar Home Systems, Metrogrids, Water irrigation, Connectivity and IOT, Electric Mobility, Energy Efficiency, Commercial and Industrial solar, waste to energy, mini hydro, etc</t>
  </si>
  <si>
    <t xml:space="preserve">The fund is an equity fund and will keep a small allocation for venture debt and project finance (20%). As part of the equity like instruments, AEAF will consider quase equity investments along our equity investments. </t>
  </si>
  <si>
    <t xml:space="preserve">In the previous fund raised by Emmanuel Beau, our founder, public funds amounted for 69% of the Assets Under Management (Energy Access Ventures fund was 75.5m euros of which most capital came from DFIS such as European Investment Bank, OFID, Proparco, AFD, FMO, CDCGroup, and the private investor was Schneider Electric. For AEAF, $406.000 of concessional grants have been raised from the Seed Capital Assistance Facility from UNEP; it is expected that a minority of the funds will come from public capital </t>
  </si>
  <si>
    <t>UNEP SCAF</t>
  </si>
  <si>
    <t>Up to 1/3 of the fund so about 16.6m USDollars</t>
  </si>
  <si>
    <t>Schneider Electric, aFRICAN PRIVATE INVESTORS, FAMILY OFFICES</t>
  </si>
  <si>
    <t>50M$</t>
  </si>
  <si>
    <t>500K$</t>
  </si>
  <si>
    <t>2.5m US$</t>
  </si>
  <si>
    <t>2% management fee. Carry allocation 80/20 above hurdle rate</t>
  </si>
  <si>
    <t>Fund structure is FPCI or investment holding. LPs will have A Shares. All returns are in cash</t>
  </si>
  <si>
    <t>5 year + 1</t>
  </si>
  <si>
    <t>Impact objectives: (based on previous performances of the Energy Access Ventures Fund): we target 50MWp of installed capacity in renewable energy, 20,000 TCo2eq greenhouses gases avoided, over 100,000 direct and indirect jobs created</t>
  </si>
  <si>
    <t>The fund will ipmact over 50M peoples with low income - through improved or new access to electricity and/or its benefits. Each household, business or organisations getting access to electricity will be measured with an initial baseline and a quarterly reporting via our portfolio companies. For GHG, assumptions about computations will be clearly established and reviewed by investors and external consultants, based no the reporting from portfolio companies. Access to improved security, education, health, quality water, information, etc will be measured as indirect impact benefits through deep dives, twice during the 10 year fund life.</t>
  </si>
  <si>
    <t>600m people lacking access to electricity in Africa</t>
  </si>
  <si>
    <t>1. No poverty, 6. Clean water &amp; sanitation, 7. Affordable &amp; clean energy, 8. Decent work and economic growth 9. Industry,innovation and infrastructure ,11. Sustainable cities &amp; communities, 13. Climate action</t>
  </si>
  <si>
    <t>the AEAF uses IRIS based methodology with initial baselines, regulqr reporting and frequent external audits and deep dives. Certain portfolio companies will be B corporations. We also work with Ibis Consulting, 60Decibels and Cerise as service providers.</t>
  </si>
  <si>
    <t xml:space="preserve">Emmanuel Beau
</t>
  </si>
  <si>
    <t>Emmanuel@oncapital.vc</t>
  </si>
  <si>
    <t>AEAF is being raised by On.Capital, founded by Emmanuel Beau, founder of Energy Access Ventures fund. EAVF has several exits and a performing portfolio with a double digit IRR, in addition to strong impact credentials. The impact report for Energy Access Ventures fund is available online to the public. Prior to founding EAV, Emmanuel Beau worked at Schneider Electric for the Energy Access Fund. Since 2009, he has made ober 29 investments, including 23 VC deals, with over 6 acquisitions and Tier 1 returns on debt and project finance deals.</t>
  </si>
  <si>
    <t>Rumuruti Solar Generation Project (RSG Project)</t>
  </si>
  <si>
    <t xml:space="preserve">The RSG Project comprises of the development, construction and operation of a 40MW solar power plant under Kenya’s Feed-In-Tariff regime, in Laikipia County.
Kenergy Renewables Ltd is the original developer of the project which was initiated in 2013. A PPA was signed with Kenya Power and Lighting Company PLC (KPLC) in May 2018. Upon issuance of a Government Letter of Support, the Project will proceed to financial close and hence the commencement of construction in 2023.
The RSG Project will contribute to lowering the cost of power by offsetting fuel costs from thermal power and reducing network transmission losses.
</t>
  </si>
  <si>
    <t xml:space="preserve">The Development Finance Corporation. </t>
  </si>
  <si>
    <t xml:space="preserve">US$ 915,000 </t>
  </si>
  <si>
    <t>Approximately US$ 4 million</t>
  </si>
  <si>
    <t xml:space="preserve">(i) Project Debt
(ii) Project Equity
</t>
  </si>
  <si>
    <t>Debt to equity ratio, 80/20</t>
  </si>
  <si>
    <t xml:space="preserve">(i) Project Debt - US$ 48 million
(ii) Project Equity  US$ 12 million
</t>
  </si>
  <si>
    <t>Kenergy Renewables limited</t>
  </si>
  <si>
    <t>EOS holdings group limited</t>
  </si>
  <si>
    <t>The RSG Project has not achieved its construction phase however it is in the advanced stages of development.</t>
  </si>
  <si>
    <t>Joint development agreement</t>
  </si>
  <si>
    <t>2013 - 2014</t>
  </si>
  <si>
    <t>2014 - 2015</t>
  </si>
  <si>
    <t>2024 - 2044</t>
  </si>
  <si>
    <t>Mitigation of emissions avoidance through renewable energy power generation</t>
  </si>
  <si>
    <t xml:space="preserve">The avoided CO2 emissions of the RSG Project would be an estimated 68,000 tCO2eq/yr.
</t>
  </si>
  <si>
    <t>The RSG Project would reduce an estimated 68,000 tCO2eq of CO2 emissions annually.
At least 100 employment opportunites would be created during the construction phase and 20 during the operation phase of the project from direct employment opportunities across different skills, from unskilled to highly skilled labour.</t>
  </si>
  <si>
    <t>The Government of Kenya has made it  clear that there is an urgent need to put climate change mitigation and adaptation at the forefront of its economic development and transition to 100% clean energy by 2030.</t>
  </si>
  <si>
    <t>7. Affordable &amp; clean energy</t>
  </si>
  <si>
    <t>Bertha Okioga,
General Manager,
Kenergy Renewables Limited,
Nairobi, Kenya</t>
  </si>
  <si>
    <t>Tel: +254 787 847 620
Email: bertha.okioga@kenergyrenewables.com</t>
  </si>
  <si>
    <t>Industry</t>
  </si>
  <si>
    <t>Ministry of Environment, Mongolia/ Bangkok</t>
  </si>
  <si>
    <t>Beirut/Egypt</t>
  </si>
  <si>
    <t>Agriculture &amp; Land</t>
  </si>
  <si>
    <t xml:space="preserve">Silicon Monocrystalline Plates </t>
  </si>
  <si>
    <t>Establishment of a production facility for Silicon Monocrystalline Plates for solar panels by utilizing the Tiantong SIF-140 furnace of Chinese technology 
o	2 phases: up to 119MW of production capacity (capex $12.8MM) and phase 2 up to 409MW capacity (capex $42.9MM)
o	Already invested $7.3MM in infrastructure and equipment and $3MM in R&amp;D
o	Project construction time: 18 months
o	EBRD and Kyrgyz-Russian Fund for Project Investment have been engaged</t>
  </si>
  <si>
    <t xml:space="preserve">OOO Astra sponsor </t>
  </si>
  <si>
    <t>The blue economy</t>
  </si>
  <si>
    <t>Latin America and the Carribean</t>
  </si>
  <si>
    <t>Asia and the pacific</t>
  </si>
  <si>
    <t>3. Good health &amp; well being, 9. Industry, innovation &amp; infrastructure, -, 11. Sustainable cities &amp; communities, 12. Responsible consumption &amp; production, 13. Climate action</t>
  </si>
  <si>
    <t>Land</t>
  </si>
  <si>
    <t>Cities</t>
  </si>
  <si>
    <t>Agriculture</t>
  </si>
  <si>
    <t>ENERGY</t>
  </si>
  <si>
    <t>TRANSPORT</t>
  </si>
  <si>
    <t>LAND</t>
  </si>
  <si>
    <t>CITIES</t>
  </si>
  <si>
    <t>FINANCE</t>
  </si>
  <si>
    <t>AGRICULTURE</t>
  </si>
  <si>
    <t>WATER</t>
  </si>
  <si>
    <t>INDUSTRY</t>
  </si>
  <si>
    <t>Latin America and the carribean</t>
  </si>
  <si>
    <t>Asia and the Pacific</t>
  </si>
  <si>
    <t>PIDA milestone</t>
  </si>
  <si>
    <t>Options: Type of project I</t>
  </si>
  <si>
    <t>Mitigation (removal)</t>
  </si>
  <si>
    <t>Mitigation (avoidance)</t>
  </si>
  <si>
    <t>Options: Nature of impact</t>
  </si>
  <si>
    <t>Options: Maturity</t>
  </si>
  <si>
    <t>The development of African Carbon credit markets</t>
  </si>
  <si>
    <t>Ecosystem Based Approaches</t>
  </si>
  <si>
    <t>2b</t>
  </si>
  <si>
    <t>2a</t>
  </si>
  <si>
    <t>1c</t>
  </si>
  <si>
    <t>1b</t>
  </si>
  <si>
    <t>Energy access</t>
  </si>
  <si>
    <t>1a</t>
  </si>
  <si>
    <t>Name</t>
  </si>
  <si>
    <t>Full name</t>
  </si>
  <si>
    <t>Generic funds</t>
  </si>
  <si>
    <t>Industrial waste management, raw materials etc</t>
  </si>
  <si>
    <t>Energy access, security, stability, and just energy transition</t>
  </si>
  <si>
    <t>Food Security and Climate Smart Agriculture, and Ecosystem Based Approaches</t>
  </si>
  <si>
    <r>
      <t xml:space="preserve">Investment secured: </t>
    </r>
    <r>
      <rPr>
        <sz val="11"/>
        <color theme="1"/>
        <rFont val="Calibri"/>
        <family val="2"/>
        <scheme val="minor"/>
      </rPr>
      <t>Ocean Hub Africa providing direct funding to projects, and incubation support for supported initiatives, however no funding has been raised for the GBW. Additional commercial funding will be invested into incubated/accelerated ventures</t>
    </r>
  </si>
  <si>
    <t>​Egypt is planning to carry out several activities to encourage farmers to adapt new genotypes and technologies. Also, Egypt is planning to build resilience to unusual weather events in the delta and to address the effects of climate change on agricultural productivity, livelihoods and food security</t>
  </si>
  <si>
    <t>Arch Holdings Clean Cooking Programme [Replacing Woodfuel Use with LPG (Clean Cooking Option)]</t>
  </si>
  <si>
    <t>Sistema.bio – Creating Value from Waste (enterprise)</t>
  </si>
  <si>
    <t>BasiGo Bus Electrification in Kenya (enterprise)</t>
  </si>
  <si>
    <t>Ifta Flood Protection Dam (S02)</t>
  </si>
  <si>
    <t>Cameroon, the Republic of Congo, Chad, Equatorial Guinea, Gabon, and the Central African Republic</t>
  </si>
  <si>
    <t>Nepal</t>
  </si>
  <si>
    <t>TOTAL PROJECT INVESTMENT (m$)</t>
  </si>
  <si>
    <t>USD 10.9 Million (Amount committed till date)</t>
  </si>
  <si>
    <t>Debt, please specify which type:: senior secured or unsecured : $1m minimum</t>
  </si>
  <si>
    <t>Venture Debt : $1m minimum required</t>
  </si>
  <si>
    <t>BARRIERS TO RAISING FUNDS:Operations in multiple countries, longtail of carbon revenues to finance 
Ebitda still negative as we are still in growth phase --SUPPORT NEEDED TO UNLOCK INVESTMENTS:Support in structuring new debt possibly offbalance sheet
Possible support in raising grants or firstloss tranches --DEBT FACILITY/EQUITY RATING:Senior Secured Debt 35 yrs or Unsecured Uncommitted 1 year --DEBT FINANCING TENOR:Senior Secured Debt 35 yrs or Unsecured Uncommitted 1 year --IS THERE AVAILABILITY OF FIRST LOSS TRANCHE:Yes --BORROWING ENTITY NAME:Buen Manejo del Campo SA de CV --BORROWING ENTITY JURISDICTION:Mexico --BORROWER SHAREHOLDERS:AXA, KSV, EDFI, Engie, founders and other minority shareholders --SHAREHOLDING OF TOP SHAREHOLDER:12 --GUARANTORS:Sistema.bio, Inc. --SECURITY PACKAGE/GUARANTEE STRUCTURE:ARs, Inventory, Fixed Assets and IP --WILL FINANCING BE REQUIRED AFTER 12 MONTHS:Yes --FUNDING REQUIRED (AFTER TWELVE MONTHS):USD 6,000,000 --WHAT WOULD IT BE USED FOR:Working Capital (inventory, A/Rs: customers payment plans), Carbon revenues financing --TYPE OF FINANCE REQUIRED (AFTER TWELVE MONTHS):Debt, please specify which type:: Secured, Unsecured, First loss to allow larger amount of Secured debt --MINIMUM FUNDING (AFTER TWELVE MONTHS):1,000,000</t>
  </si>
  <si>
    <t>High Income</t>
  </si>
  <si>
    <t>Low income</t>
  </si>
  <si>
    <t>Lower middle income</t>
  </si>
  <si>
    <t>Upper middle income</t>
  </si>
  <si>
    <t>High income</t>
  </si>
  <si>
    <t>NOT</t>
  </si>
  <si>
    <t>Radar system establishment for climate-resilient development</t>
  </si>
  <si>
    <t>SUSTAINABLE AND RESILIENT GROWTH PROGRAM II</t>
  </si>
  <si>
    <r>
      <t xml:space="preserve">: </t>
    </r>
    <r>
      <rPr>
        <sz val="11"/>
        <color theme="1"/>
        <rFont val="Calibri"/>
        <family val="2"/>
        <scheme val="minor"/>
      </rPr>
      <t>The Nature Conservancy (TNC) involved in Seychelles Blue Bond</t>
    </r>
  </si>
  <si>
    <r>
      <t>The blue bond and debt-for-nature swap program will lead to the conservation of c.2 million km</t>
    </r>
    <r>
      <rPr>
        <vertAlign val="superscript"/>
        <sz val="11"/>
        <color theme="1"/>
        <rFont val="Calibri"/>
        <family val="2"/>
        <scheme val="minor"/>
      </rPr>
      <t>2</t>
    </r>
    <r>
      <rPr>
        <sz val="11"/>
        <color theme="1"/>
        <rFont val="Calibri"/>
        <family val="2"/>
        <scheme val="minor"/>
      </rPr>
      <t xml:space="preserve"> of the Western Indian Ocean, leading to increased additional capacity of restored and rehabilitated blue ecosystems to sequester up to 100mt CO2 by 2030</t>
    </r>
  </si>
  <si>
    <r>
      <t xml:space="preserve">Guyana Power &amp; Light Inc. (GPL) </t>
    </r>
    <r>
      <rPr>
        <sz val="11"/>
        <color theme="1"/>
        <rFont val="GothamHTF-Book"/>
      </rPr>
      <t>y Linden Electricity Company Inc. (LECI) </t>
    </r>
    <r>
      <rPr>
        <sz val="11"/>
        <color theme="1"/>
        <rFont val="Calibri Light"/>
        <family val="2"/>
      </rPr>
      <t xml:space="preserve"> </t>
    </r>
  </si>
  <si>
    <r>
      <t>​</t>
    </r>
    <r>
      <rPr>
        <sz val="11"/>
        <color theme="1"/>
        <rFont val="Calibri"/>
        <family val="2"/>
        <scheme val="minor"/>
      </rPr>
      <t>The Lesotho-Botswana water transfer project will help address the major short, medium</t>
    </r>
  </si>
  <si>
    <r>
      <t>AUDA-NEPAD</t>
    </r>
    <r>
      <rPr>
        <vertAlign val="superscript"/>
        <sz val="11"/>
        <color theme="1"/>
        <rFont val="Calibri"/>
        <family val="2"/>
        <scheme val="minor"/>
      </rPr>
      <t xml:space="preserve">1 </t>
    </r>
    <r>
      <rPr>
        <sz val="11"/>
        <color theme="1"/>
        <rFont val="Calibri"/>
        <family val="2"/>
        <scheme val="minor"/>
      </rPr>
      <t>(Secretariat), WRI</t>
    </r>
    <r>
      <rPr>
        <vertAlign val="superscript"/>
        <sz val="11"/>
        <color theme="1"/>
        <rFont val="Calibri"/>
        <family val="2"/>
        <scheme val="minor"/>
      </rPr>
      <t>2</t>
    </r>
    <r>
      <rPr>
        <sz val="11"/>
        <color theme="1"/>
        <rFont val="Calibri"/>
        <family val="2"/>
        <scheme val="minor"/>
      </rPr>
      <t>, BMZ</t>
    </r>
    <r>
      <rPr>
        <vertAlign val="superscript"/>
        <sz val="11"/>
        <color theme="1"/>
        <rFont val="Calibri"/>
        <family val="2"/>
        <scheme val="minor"/>
      </rPr>
      <t>3</t>
    </r>
    <r>
      <rPr>
        <sz val="11"/>
        <color theme="1"/>
        <rFont val="Calibri"/>
        <family val="2"/>
        <scheme val="minor"/>
      </rPr>
      <t xml:space="preserve">, World Bank and Global Evergreening Alliance </t>
    </r>
  </si>
  <si>
    <t>Northern Kenya Rangelands</t>
  </si>
  <si>
    <t>The Northern Kenya Rangelands Project aims to remove and store 50 million tons of CO2 over 30 years by implementing sustainable grazing management over nearly 2 million hectares of savannas and grasslands. Active, planned grazing and livestock movements across 14 conservancies will incentivize more sustainable grazing practices. Rapid movement allows the recovery of perennial grasses, increasing carbon inputs, retention of carbon as lignin and cellulose, and belowground carbon production - all of which draw down greenhouse gasses from the atmosphere into soil carbon. The project is validated to the VCS using the VM0032 methodology, and is certified to the Triple Gold Level under the CCBA standards.</t>
  </si>
  <si>
    <t>Soil carbon (agriculture - improved grazing)</t>
  </si>
  <si>
    <t>Kenya. The project zone is 1,993,078 ha of savanna grassland extending northward from the northern slopes of Mt. Kenya toward the Ethiopia border. The zone consists of a series of former Group Ranches and Community trustland organized under the Northern Rangelands Trust to form community Conservancies of various sizes. The project is anticipated to remove and store 50 million tonnes of CO2 over 30 years. By earning reliable carbon funding for planning and rotating where they graze their livestock, pastoralist communities will deliver on the restoration of nearly 2 million hectares of savannah grasslands. Because soils with more carbon store more water, and sustain greater forage production through dry periods, this project will help people adapt to the effects of climate change and increasing drought. Long-term reliable carbon revenue will create sustainable income for the communities and enhance conservation efforts, including the improvement of habitat for key endemic species.</t>
  </si>
  <si>
    <t xml:space="preserve">Native, and a combination of grant awards from existing donor partners of NRT, including The Nature Conservancy. </t>
  </si>
  <si>
    <t>The price per tonne is determined primarly by the lifetime project costs and payments, and maximizing funding to the conservancies to implement and sustain project activities over the course of the lifetime of the project. 
In the first 3 years of the project, the community receives approximately 60% of total sales revenue, depending on the sales price achieved. As the project’s risk profile reduces, the community share of total sales revenue rises and is projected to be at least 69% over the project life. This calculation is based on conservative estimates and there is potential for higher returns to the community if premium prices are achieved.
The project is accredited to an international carbon standard. Accordingly, the project’s cost of sale and production includes the cost of verification, issuance, ecological monitoring, reporting, community engagement, and the required administration processes. It also requires ongoing investment into conservancy governance, operations, planning, staffing. The price and costs will be further adjusted over time to reflect, including, but not limited to the above, along with inflation, project resiliency funds and reserves, and market trends and demand.</t>
  </si>
  <si>
    <t xml:space="preserve">Public and private. </t>
  </si>
  <si>
    <t>The project has been in development since 2009. In 2010, NRT and Grevy Zebra Trust successfully piloted Holistic Rangeland Management in the West Gate and Kalama conservancies. NRT and TNC partnered with Soils for the Future to gather evidence that rotational grazing and other grazing management resulted in higher carbon storage in the soil. In 2012, the year the project formally kicked off, NRT scaled up its rangeland activities and expanded the carbon project to include 14 NRT-affiliated community conservancies in Samburu, Isiolo, Laikipia and Marsabit counties. In 2017, the 14 conservancies involved in the project gave NRT permission to sell the carbon credits generated by the project on their behalf and engaged Native in the VCS/CCBA validation and verification process with Soils for the Future. In 2018, the conservancies and NRT formalised the approach to sell carbon credits, engaging people in the communities and soliciting feedback. In 2020, Verra certified the project as meeting the VCS Standard requirements under methodology VM0032. The project also received Triple Gold Status from the CCBA. In 2021, the project was fully supported from the first issuance of credits released that year. The next issuance of credits will be available in Q4 2022.</t>
  </si>
  <si>
    <t>Native, a Public Benefit Corporation and Certified B Corporation</t>
  </si>
  <si>
    <t>The following are project partners:
Native, a Public Benefit Corporation, a certified B Corporation, has provided upfront project financing, manages the validation and verification of the project, and is the exclusive marketer and seller of the carbon credits. Native continues to work with the partners on long-term project operations and resiliency. 
The Northern Rangelands Trust (NRT) administers the project. NRT is a membership organization owned and led by the 39 different community conservancies it serves in northern and coastal Kenya. As project administrator, NRT currently supports both the project’s activities on the ground and the reporting needed for ongoing verification and for credits to continue to be issued.
14 community conservancies are taking part in the project. These are local institutions run for and by local people to support the management of community-owned land for the benefit of improving livelihoods. As institutions, community conservancies provide a platform for developing sustainable enterprise and livelihoods either directly or indirectly related to conservation.
Soils for the Future provides technical support to monitor the project’s implementation by the communities involved, as well as soil sampling, modeling, biodiversity and vegetation survey, and ecological impact guidance. They've been involved since 2009 and helped NRT develop its methodology.
The Nature Conservancy has worked alongside NRT since the project’s inception in 2009, to develop its methodology, and provided start-up investment to support the protocol development, baseline data collection, and costs of technical contractor (Soils for the Future) up to verification of the project. TNC has been involved in ongoing project management conversations and contributed some technical support, such as developing an automated approach to collecting the remote sensing data. TNC also plays a role in credit sales by connecting potential buyers, who approach TNC interested in credits, to Native.</t>
  </si>
  <si>
    <t>Overgrazing
The degradation of the Northern Kenya grasslands region is caused by overgrazing. The region’s grasses are a primary resource for the livelihoods of a very diverse population of people and animals from private ranches to pastoralist herders to wild herbivores. Without coordinated and informed grazing strategies implemented across the landscape, the perennial grasses are grazed too long with insufficient time to regrow and regenerate. 
The region now has established conservancies to create stronger governance structures in regions with communal land use. The project supports NRT in its work with these conservancies to create regional grazing plans that allow grasses shorter graze periods, sufficient rest, and agreements among conservancies to reduce conflicts over the limited resources. 
Drought
Droughts are becoming more frequent and severe in the region, particularly since the project start date. For example, an extreme drought in 2017 (not included in the current 2013-2016 issuance) drew international attention to violent conflict in the region. 
A component of the grazing plan strategies is to build grassbanks to be used for delayed or infrequent rains. These can be used for regional grazers during times of stress. Additionally, a pillar of NRT’s work with conservancies is conflict mitigation and dispute resolutions to ensure compliance with the grazing strategies.
Droughts are expected to continue to be a threat to the region so heavily dependent on grass. Going forward, project revenues will create an insurance mechanism for furthering supporting efforts to mitigate the effects of extreme drought.
Reversal
While it is widely acknowledged reversal risks for soil carbon are real, we are taking necessary action to mitigate this through monitoring and evaluation of grazing practices and ongoing engagement with the conservancies involved. This project also carries far fewer risks of a reversal through an event like a forest being cut down or lost through fire. For the sequestered carbon in the soil across the 14 conservancies to be released back to the atmosphere would likely need multiple years tilling or extensive over-grazing. While the latter does happen, the project is designed to identify it quickly and mitigate it before it has a significant impact. Though arable agriculture does occur near the conservancies, it is not practiced at scale within the conservancies. The expected financial and productivity benefits for the conservancies resulting from implementing the new grazing methods are projected to secure and motivate the conservancies and communities to continue to protect their rangelands from degradation and overgrazing. The project activity will create more forage and make the rangelands more resilient to drought. Seeing those benefits over time are already resulting in an appreciation of the benefits of the project activity's implementing grazing practices with pastoralists.</t>
  </si>
  <si>
    <t>Overgrazing</t>
  </si>
  <si>
    <t xml:space="preserve">Respira International was the first and anchor offtaker, making a long-term committment to one third of all forward project volumes through 2025. Other offtakers have subsequently included Netflix, Meta, Kering, Salesforce, Beiersdorf and Natwest. The names of other carbon buyers are available on the Verra registry website: https://registry.verra.org/app/search/VCS?programType=ISSUANCE&amp;exactResId=1468 </t>
  </si>
  <si>
    <t>30 years</t>
  </si>
  <si>
    <t xml:space="preserve">A key hurdle was the extent of work needed to develop the scientific, policy, legal, institutional, financial, and operational structures required to credibly verify the project’s soil carbon sequestration and ensure its long-term success. To complete the audit and audit review process across such a large landscape took more than four years. The validation and verification process for the project was a steep learning curve for the VVB and VCS, thus requiring multiple protracted discussions to ensure the project meets CCB/VCS requirements and the VCUs are real, credible, and verifiable. </t>
  </si>
  <si>
    <t>Mitigation - emissions removal (e.g., direct air capture, enhanced weathering)</t>
  </si>
  <si>
    <t>50MT CO2e removed over 30 years</t>
  </si>
  <si>
    <t xml:space="preserve">Through implementing rotational grazing, this allows grass cover to regenerate, which improves soil health and soil carbon sequestration rates, which means more atmospheric carbon is absorbed and stored in the soil. The rate of carbon accumlation tranlates to just under 1 tonne CO2e being removed from the atmosphere per hectare per year. The project is also 'Triple Gold' verified by CCB for outstanding impacts for climate adaptation, community and biodiversity. The project area is of high conservation value and provides critical habitat for iconic megafauna such as elephants as well as endangered other species, such as the Eastern Black Rhino, Grevy’s Zebra, the Reticulated Giraffe and the Beisa Oryx. The project puts communities at it's core and touches the lives of 175,000 people who live in the project area. </t>
  </si>
  <si>
    <t>1,2,3,5,8,9,10,13,15,16,</t>
  </si>
  <si>
    <t>The project is validated and verified to the Verified Carbon Standard (VCS) from Verra, under the VM0032 Methodology, and the project is Triple Gold Level certified to the Climate, Community, and Biodiversity Alliance standard. The measurement, reporting, and verification approach is set forth by the standards. Aster Global Environmental Solutions is the VCS and CCB project validator and verifier. The VM0032 methodology requires soil sampling and true up every 5-10 years for the lifetime of the project. Monthly grazing reports are provided to calculate leakage of project animals off project area and encroachment of animals from off-project area. These data are used to calculate leakage discounts and project methane emissions to be deducted from modeled carbon removals. A remote sensing analysis monitors the project area on an annual basis to understand the impact of grazing on vegetation and calculate plant health.</t>
  </si>
  <si>
    <t>Jennifer Gerholdt, Native
Ed Hewitt, Respira International</t>
  </si>
  <si>
    <t xml:space="preserve">ehewitt@respira-international.com, jennifer.gerholdt@native.eco, </t>
  </si>
  <si>
    <t xml:space="preserve">Karavasta Solar Photovoltaic Plant </t>
  </si>
  <si>
    <t xml:space="preserve">"Kambar-Ata 2» Hydropower plant </t>
  </si>
  <si>
    <t>Electric Heating of Small and Medium sized Cities</t>
  </si>
  <si>
    <t>Excluded</t>
  </si>
  <si>
    <t>Ministry of Environment</t>
  </si>
  <si>
    <t>Remko</t>
  </si>
  <si>
    <t xml:space="preserve">​This Ukrainian-based 300 kW auxiliary electricity project constructs small electric modular boiler houses with the laying of new and modern heating lines directly near the consumer using private funding. The project involves the installation and connection to the power grid of 8 storage units with a total capacity of 8 MW. Also, the pilot project consists of the production, construction and installation of 13 modular e/boilers. Thus, leading to the complete substitution of natural gas for heating. </t>
  </si>
  <si>
    <t>Cost</t>
  </si>
  <si>
    <t>Blue carbon accelerator fund</t>
  </si>
  <si>
    <t>Aquático SP</t>
  </si>
  <si>
    <t xml:space="preserve">Ônibus Elétrico </t>
  </si>
  <si>
    <t>Implementation of 2,600 electric buses distributed throughout all areas of São Paulo</t>
  </si>
  <si>
    <t>Implementation of Aquático SP, the first mode of public transport on the waters of cities through the first berths of the Billings Reservoir, which will be integrated into bus terminals that will serve citizens who live in Grajaú and Pedreira</t>
  </si>
  <si>
    <t>ECLAC</t>
  </si>
  <si>
    <t>Kazakhstan waste programme</t>
  </si>
  <si>
    <t xml:space="preserve">Voltalia Solar Photovoltaic Plant </t>
  </si>
  <si>
    <t>ZIZ SA</t>
  </si>
  <si>
    <t>ZIZ SA is a privately-owned integrated energy company established in 2006 in Chad providing electrification, off-grid utility and energy services.</t>
  </si>
  <si>
    <t>Chad, Cameroon, CAR, Niger, South Sudan</t>
  </si>
  <si>
    <t>Electrification rate, clean energy access increased in Chad and Central Africa. Green MWh sold in Chad.</t>
  </si>
  <si>
    <t>Solar, BESS, EV, metrogrid, C&amp;I, electrification</t>
  </si>
  <si>
    <t>3000MWh p.a.</t>
  </si>
  <si>
    <t>~9m (2022)</t>
  </si>
  <si>
    <t>~20m(2024)</t>
  </si>
  <si>
    <t>€9m</t>
  </si>
  <si>
    <t>Government</t>
  </si>
  <si>
    <t>$20m</t>
  </si>
  <si>
    <t>equity, debt, mezzanine, PERC</t>
  </si>
  <si>
    <t>50/50</t>
  </si>
  <si>
    <t>FMO, EAV, BDEAC, Ecobank</t>
  </si>
  <si>
    <t>Equity, quasi equity, debt, working capital financing, grant, concessionary finance, PREC, DREC</t>
  </si>
  <si>
    <t>US$1m</t>
  </si>
  <si>
    <t>SA (France/Chad)</t>
  </si>
  <si>
    <t>January - March 2023</t>
  </si>
  <si>
    <t xml:space="preserve">The company's metrogrid project will in its first phase impact the lives 250,000 inhabitants in secondary cities in Chad, currently without electricity. It will also provide better resilience against climate change.  C&amp;I projects enables companies to reduce their fuel consumption and their enery bills. </t>
  </si>
  <si>
    <t xml:space="preserve">Company's metrogrids are the cornerstone of local economic development providing much needed electricity for lighting, air conditioning and any commercial activities. </t>
  </si>
  <si>
    <t>Chas has currently a 6% electrification rate. Talking about 10m people in Chad and 50m in total in the countries the company wishes to cover.
Opportunity is around $250m just in Chad and at least $500m for the region.</t>
  </si>
  <si>
    <t xml:space="preserve">1. No poverty 7. Affordable &amp; clean energy,  , 9. Industry, innovation &amp; infrastructure,  11. Sustainable cities &amp; communities, 12 Responsible consumption and production , 13. Climate action </t>
  </si>
  <si>
    <t>Investor visits, third party audits</t>
  </si>
  <si>
    <t>Julien Jeannet
Eloge Lon</t>
  </si>
  <si>
    <t>julien@zizenergie.com
eloge@zizenergie.com</t>
  </si>
  <si>
    <t>This Large-scale, High-efficiency, Water-saving Irrigation project components include:
-	Two water intake facilities; 
-	Water transmission project, including a 32.33 km main pipe for water transfer, 46 water transmission trunk pipes with a total length of 156.58 km; 
-	Water distribution project, including 801 sub-main pipes for water distribution with a total length of 266.2 km, 1,901 branch pipes with a full length of 345.33 km for water distribution; 
-	Farmland engineering, including the pipe network under the branch pipes for water distribution with a length of 241.73 km, drip irrigation pipes of 3.33 million meters, and 1.2 million drippers; and
-	A high-efficiency water-saving information system, consisting of four parts, the monitoring system of water transmission and distribution main network, the monitoring system of meteorological and moisture information, construction of automatic water-saving irrigation demonstration site and control center of information system.</t>
  </si>
  <si>
    <t>15.2 (mt CO2e/yr), 66300, 200000, The infratech application reduces farmers’ workload, Agricultural production increases 26.6% while income increases 17.4%, Water cost per hectare reduces for farmers from 195 USD to 124 USD yearly, Drought &amp; waterlogging are alleviated;  95% of water utilization rate is reached, 30% of fertilizer &amp; pesticide consumption is saved.</t>
  </si>
  <si>
    <t>UN Joint SDG Fund</t>
  </si>
  <si>
    <t>SDG 500</t>
  </si>
  <si>
    <t>The Joint Sustainable Development Goal (SDG) Fund is targeting with SDG500 at least US$500 million from private investors to finance the operations of SDG-aligned impact funds sponsored by the United Nations (UN) development system.</t>
  </si>
  <si>
    <t>LDCs, frontier and emerging markets: Missing middle finance - Financing of highly impactful micro, small and medium enterprise sector where investment ticket sizes are small, the target of significant scale and scope has been repeatedly missed.</t>
  </si>
  <si>
    <t>Finance, Energy, Food, Gender, Forestry &amp; Digital Inclusion</t>
  </si>
  <si>
    <t>Financial inclusion, fintech, off-grid solar, smallholder farmers, women economic empowerment, sustainable landscape, digital last-mile connectivity</t>
  </si>
  <si>
    <t>MSME missing middle debt financing</t>
  </si>
  <si>
    <t>Close to US$ 100 Million</t>
  </si>
  <si>
    <t>Multilateral organizations, Development Finance Institutions, Non-Governmental Organizations, and governments (e.g., European Union, Luxemburg, Alliance for a Green Revolution in Africa, CARE, USAID &amp; USDFC, Canada, Switzerland, Norway, Sweden, Nordic Development Fund), and the Joint SDG Fund</t>
  </si>
  <si>
    <t>First loss catalytic capital of at least 20% in several independent UN blended finance funds, diversification across different funds, sovereign guarantees</t>
  </si>
  <si>
    <t>Around US$ 100 Million already subscribed</t>
  </si>
  <si>
    <t>Bond-like debt, notes, private debt</t>
  </si>
  <si>
    <t>$100m-$500m</t>
  </si>
  <si>
    <t>US$ 10 million</t>
  </si>
  <si>
    <t>approx 4%</t>
  </si>
  <si>
    <t>US$ 500.000 - 2 million</t>
  </si>
  <si>
    <t>50 bps</t>
  </si>
  <si>
    <t>Interest and fixed income from senior share classes of the fund</t>
  </si>
  <si>
    <t>2023 going forward in open-ended structure</t>
  </si>
  <si>
    <t xml:space="preserve">3 to 7 year lock in periods </t>
  </si>
  <si>
    <t>Climate change mitigation &amp; adaptation, CO2 off-set, food security, resilience of low- to mid-income population</t>
  </si>
  <si>
    <t>The funds collectively address the critical economic transformation necessary to accelerate SDG achievements across key transitions in clean energy, digital connectivity, and food systems.</t>
  </si>
  <si>
    <t>Sizeable debt offerings will match demand of large institutional investors and justify due diligence costs while offering an attractive risk-adjusted financial return. Flexible by design, SDG500 can be tailored to investor needs in terms of duration, liquidity and coupons while representing highly diversified loan portfolios across thousands of small and medium enterprises, multiple geographies and sectors. The debt instrument is scalable and designed for replication over multiple bond issuances to decrease due diligence efforts for private investors over time. The amount sought can be increased over time by expanding the absorption capacity of the impact funds or by serving additional impact funds.</t>
  </si>
  <si>
    <t>MSMEs in emerging market</t>
  </si>
  <si>
    <t>6. Clean water &amp; sanitation, 7. Affordable &amp; clean energy,  9. Industry, innovation &amp; infrastructure, 10. Reduced inequalities, 11. Sustainable cities &amp; communities, 13. Climate action, 17. Partnerships</t>
  </si>
  <si>
    <t>Standard regulated impact asset management reporting on a quarterly and yearly basis as well as the yearly impact reporting based on the impact frameworks of each underlying fund.</t>
  </si>
  <si>
    <t xml:space="preserve">Florian Kemmerich, Bamboo Capital Partners
</t>
  </si>
  <si>
    <t>florian@bamboocp.com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</si>
</sst>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quot;$&quot;* #,##0.00_);_(&quot;$&quot;* \(#,##0.00\);_(&quot;$&quot;* &quot;-&quot;??_);_(@_)"/>
    <numFmt numFmtId="165" formatCode="#,##0;\(#,##0\);\-"/>
    <numFmt numFmtId="166" formatCode="_-* #,##0_-;\-* #,##0_-;_-* &quot;-&quot;??_-;_-@_-"/>
    <numFmt numFmtId="167" formatCode="_-* #,##0.0000_-;\-* #,##0.0000_-;_-* &quot;-&quot;??_-;_-@_-"/>
    <numFmt numFmtId="168" formatCode="m/d/yyyy\ h:mm:ss\ AM/PM"/>
  </numFmts>
  <fonts count="55">
    <font>
      <sz val="11"/>
      <color theme="1"/>
      <name val="Calibri"/>
      <family val="2"/>
      <scheme val="minor"/>
    </font>
    <font>
      <b/>
      <sz val="11"/>
      <color theme="1"/>
      <name val="Calibri"/>
      <family val="2"/>
      <scheme val="minor"/>
    </font>
    <font>
      <sz val="11"/>
      <color theme="0"/>
      <name val="Calibri"/>
      <family val="2"/>
      <scheme val="minor"/>
    </font>
    <font>
      <sz val="12"/>
      <color theme="1"/>
      <name val="Calibri Light"/>
      <family val="2"/>
    </font>
    <font>
      <sz val="11"/>
      <color rgb="FF00B050"/>
      <name val="Calibri"/>
      <family val="2"/>
      <scheme val="minor"/>
    </font>
    <font>
      <sz val="10"/>
      <name val="Arial"/>
      <family val="2"/>
    </font>
    <font>
      <sz val="8"/>
      <name val="Calibri"/>
      <family val="2"/>
      <scheme val="minor"/>
    </font>
    <font>
      <sz val="11"/>
      <color theme="1"/>
      <name val="Calibri"/>
      <family val="2"/>
      <scheme val="minor"/>
    </font>
    <font>
      <sz val="11"/>
      <name val="Calibri"/>
      <family val="2"/>
    </font>
    <font>
      <b/>
      <sz val="11"/>
      <name val="Calibri"/>
      <family val="2"/>
    </font>
    <font>
      <sz val="10"/>
      <name val="Arial"/>
      <family val="2"/>
    </font>
    <font>
      <sz val="11"/>
      <color rgb="FF333333"/>
      <name val="Arial"/>
      <family val="2"/>
    </font>
    <font>
      <sz val="10"/>
      <color rgb="FF000000"/>
      <name val="Calibri"/>
      <family val="2"/>
      <scheme val="minor"/>
    </font>
    <font>
      <b/>
      <sz val="12"/>
      <color theme="1"/>
      <name val="Calibri"/>
      <family val="2"/>
      <scheme val="minor"/>
    </font>
    <font>
      <sz val="12"/>
      <color theme="1"/>
      <name val="Calibri"/>
      <family val="2"/>
      <scheme val="minor"/>
    </font>
    <font>
      <b/>
      <u/>
      <sz val="14"/>
      <color theme="4"/>
      <name val="Calibri"/>
      <family val="2"/>
      <scheme val="minor"/>
    </font>
    <font>
      <b/>
      <sz val="10"/>
      <name val="Arial"/>
      <family val="2"/>
    </font>
    <font>
      <sz val="11"/>
      <color rgb="FF333333"/>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1"/>
      <name val="Calibri"/>
      <family val="2"/>
    </font>
    <font>
      <sz val="14"/>
      <color theme="1"/>
      <name val="Calibri"/>
      <family val="2"/>
      <scheme val="minor"/>
    </font>
    <font>
      <b/>
      <sz val="14"/>
      <color theme="1"/>
      <name val="Calibri"/>
      <family val="2"/>
      <scheme val="minor"/>
    </font>
    <font>
      <b/>
      <sz val="14"/>
      <color theme="0"/>
      <name val="Calibri"/>
      <family val="2"/>
      <scheme val="minor"/>
    </font>
    <font>
      <b/>
      <sz val="11"/>
      <color theme="1"/>
      <name val="Calibri"/>
      <family val="2"/>
    </font>
    <font>
      <b/>
      <sz val="11"/>
      <color rgb="FF000000"/>
      <name val="Calibri"/>
      <family val="2"/>
    </font>
    <font>
      <b/>
      <i/>
      <sz val="11"/>
      <color theme="1"/>
      <name val="Calibri"/>
      <family val="2"/>
      <scheme val="minor"/>
    </font>
    <font>
      <i/>
      <sz val="11"/>
      <color theme="1"/>
      <name val="Calibri"/>
      <family val="2"/>
      <scheme val="minor"/>
    </font>
    <font>
      <b/>
      <sz val="12"/>
      <name val="Calibri"/>
      <family val="2"/>
      <scheme val="minor"/>
    </font>
    <font>
      <sz val="12"/>
      <name val="Calibri"/>
      <family val="2"/>
      <scheme val="minor"/>
    </font>
    <font>
      <sz val="11"/>
      <color rgb="FF9C0006"/>
      <name val="Calibri"/>
      <family val="2"/>
      <scheme val="minor"/>
    </font>
    <font>
      <u/>
      <sz val="11"/>
      <color rgb="FF0000FF"/>
      <name val="Calibri"/>
      <family val="2"/>
    </font>
    <font>
      <sz val="11"/>
      <color rgb="FF000000"/>
      <name val="Calibri"/>
      <family val="2"/>
    </font>
    <font>
      <sz val="11"/>
      <color theme="1"/>
      <name val="Calibri"/>
      <family val="2"/>
      <scheme val="minor"/>
    </font>
    <font>
      <sz val="11"/>
      <color theme="1"/>
      <name val="Calibri"/>
      <family val="2"/>
    </font>
    <font>
      <b/>
      <sz val="11"/>
      <color theme="1"/>
      <name val="Calibri"/>
      <family val="2"/>
    </font>
    <font>
      <sz val="11"/>
      <name val="Calibri"/>
      <family val="2"/>
    </font>
    <font>
      <sz val="14"/>
      <color theme="1"/>
      <name val="Calibri"/>
      <family val="2"/>
    </font>
    <font>
      <b/>
      <sz val="14"/>
      <color theme="1"/>
      <name val="Calibri"/>
      <family val="2"/>
    </font>
    <font>
      <b/>
      <sz val="14"/>
      <color theme="0"/>
      <name val="Calibri"/>
      <family val="2"/>
    </font>
    <font>
      <b/>
      <sz val="12"/>
      <color theme="1"/>
      <name val="Calibri"/>
      <family val="2"/>
    </font>
    <font>
      <sz val="12"/>
      <color theme="1"/>
      <name val="Calibri"/>
      <family val="2"/>
    </font>
    <font>
      <b/>
      <sz val="11"/>
      <color rgb="FF000000"/>
      <name val="Calibri"/>
      <family val="2"/>
    </font>
    <font>
      <b/>
      <i/>
      <sz val="11"/>
      <color theme="1"/>
      <name val="Calibri"/>
      <family val="2"/>
    </font>
    <font>
      <i/>
      <sz val="11"/>
      <color theme="1"/>
      <name val="Calibri"/>
      <family val="2"/>
    </font>
    <font>
      <u/>
      <sz val="11"/>
      <color theme="10"/>
      <name val="Calibri"/>
      <family val="2"/>
      <scheme val="minor"/>
    </font>
    <font>
      <b/>
      <i/>
      <u/>
      <sz val="11"/>
      <color theme="1"/>
      <name val="Calibri"/>
      <family val="2"/>
      <scheme val="minor"/>
    </font>
    <font>
      <sz val="11"/>
      <color theme="5" tint="-0.249977111117893"/>
      <name val="Calibri"/>
      <family val="2"/>
      <scheme val="minor"/>
    </font>
    <font>
      <vertAlign val="superscript"/>
      <sz val="11"/>
      <color theme="1"/>
      <name val="Calibri"/>
      <family val="2"/>
      <scheme val="minor"/>
    </font>
    <font>
      <sz val="11"/>
      <color theme="1"/>
      <name val="Calibri Light"/>
      <family val="2"/>
    </font>
    <font>
      <sz val="11"/>
      <color theme="1"/>
      <name val="GothamHTF-Book"/>
    </font>
    <font>
      <b/>
      <sz val="11"/>
      <color theme="1"/>
      <name val="Calibri Light"/>
      <family val="2"/>
    </font>
    <font>
      <sz val="9"/>
      <color rgb="FF000000"/>
      <name val="Trebuchet MS"/>
    </font>
    <font>
      <sz val="9"/>
      <color rgb="FF000000"/>
      <name val="Trebuchet MS"/>
      <family val="2"/>
    </font>
  </fonts>
  <fills count="37">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5"/>
        <bgColor indexed="64"/>
      </patternFill>
    </fill>
    <fill>
      <patternFill patternType="solid">
        <fgColor rgb="FF0070C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9FF33"/>
        <bgColor indexed="64"/>
      </patternFill>
    </fill>
    <fill>
      <patternFill patternType="solid">
        <fgColor rgb="FFFF66FF"/>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0"/>
        <bgColor theme="0"/>
      </patternFill>
    </fill>
    <fill>
      <patternFill patternType="solid">
        <fgColor theme="5" tint="0.59999389629810485"/>
        <bgColor indexed="64"/>
      </patternFill>
    </fill>
    <fill>
      <patternFill patternType="solid">
        <fgColor rgb="FFFFC7CE"/>
      </patternFill>
    </fill>
    <fill>
      <patternFill patternType="solid">
        <fgColor rgb="FFFFFF00"/>
        <bgColor indexed="64"/>
      </patternFill>
    </fill>
    <fill>
      <patternFill patternType="solid">
        <fgColor rgb="FFD9E2F3"/>
        <bgColor rgb="FFD9E2F3"/>
      </patternFill>
    </fill>
    <fill>
      <patternFill patternType="solid">
        <fgColor rgb="FFADB9CA"/>
        <bgColor rgb="FFADB9CA"/>
      </patternFill>
    </fill>
    <fill>
      <patternFill patternType="solid">
        <fgColor rgb="FF8496B0"/>
        <bgColor rgb="FF8496B0"/>
      </patternFill>
    </fill>
    <fill>
      <patternFill patternType="solid">
        <fgColor rgb="FF8EAADB"/>
        <bgColor rgb="FF8EAADB"/>
      </patternFill>
    </fill>
    <fill>
      <patternFill patternType="solid">
        <fgColor rgb="FF2F5496"/>
        <bgColor rgb="FF2F5496"/>
      </patternFill>
    </fill>
    <fill>
      <patternFill patternType="solid">
        <fgColor rgb="FF1F3864"/>
        <bgColor rgb="FF1F3864"/>
      </patternFill>
    </fill>
    <fill>
      <patternFill patternType="solid">
        <fgColor theme="4" tint="0.59999389629810485"/>
        <bgColor indexed="64"/>
      </patternFill>
    </fill>
    <fill>
      <patternFill patternType="solid">
        <fgColor rgb="FFF2F2F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s>
  <cellStyleXfs count="13">
    <xf numFmtId="0" fontId="0" fillId="0" borderId="0"/>
    <xf numFmtId="0" fontId="5" fillId="0" borderId="0"/>
    <xf numFmtId="0" fontId="10" fillId="0" borderId="0"/>
    <xf numFmtId="0" fontId="12" fillId="0" borderId="0"/>
    <xf numFmtId="164" fontId="7" fillId="0" borderId="0" applyFont="0" applyFill="0" applyBorder="0" applyAlignment="0" applyProtection="0"/>
    <xf numFmtId="43" fontId="7" fillId="0" borderId="0" applyFont="0" applyFill="0" applyBorder="0" applyAlignment="0" applyProtection="0"/>
    <xf numFmtId="0" fontId="19" fillId="0" borderId="0" applyNumberFormat="0" applyFill="0" applyBorder="0" applyAlignment="0" applyProtection="0"/>
    <xf numFmtId="0" fontId="7" fillId="0" borderId="0"/>
    <xf numFmtId="0" fontId="18" fillId="0" borderId="0"/>
    <xf numFmtId="0" fontId="10" fillId="0" borderId="0"/>
    <xf numFmtId="0" fontId="31" fillId="27" borderId="0" applyNumberFormat="0" applyBorder="0" applyAlignment="0" applyProtection="0"/>
    <xf numFmtId="0" fontId="34" fillId="0" borderId="0"/>
    <xf numFmtId="0" fontId="46" fillId="0" borderId="0" applyNumberFormat="0" applyFill="0" applyBorder="0" applyAlignment="0" applyProtection="0"/>
  </cellStyleXfs>
  <cellXfs count="316">
    <xf numFmtId="0" fontId="0" fillId="0" borderId="0" xfId="0"/>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3" fillId="0" borderId="0" xfId="0" applyFont="1"/>
    <xf numFmtId="0" fontId="0" fillId="0" borderId="0" xfId="0" applyAlignment="1">
      <alignment horizontal="left" vertical="center"/>
    </xf>
    <xf numFmtId="165" fontId="0" fillId="0" borderId="0" xfId="0" applyNumberFormat="1"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2" fillId="3" borderId="0" xfId="0" applyFont="1" applyFill="1" applyAlignment="1">
      <alignment horizontal="left" vertical="center"/>
    </xf>
    <xf numFmtId="0" fontId="2" fillId="4" borderId="0" xfId="0" applyFont="1" applyFill="1" applyAlignment="1">
      <alignment horizontal="left" vertical="center"/>
    </xf>
    <xf numFmtId="0" fontId="2" fillId="5" borderId="0" xfId="0" applyFont="1" applyFill="1" applyAlignment="1">
      <alignment horizontal="left" vertical="center"/>
    </xf>
    <xf numFmtId="0" fontId="2" fillId="6" borderId="0" xfId="0" applyFont="1" applyFill="1" applyAlignment="1">
      <alignment horizontal="left"/>
    </xf>
    <xf numFmtId="0" fontId="2" fillId="6" borderId="0" xfId="0" applyFont="1" applyFill="1" applyAlignment="1">
      <alignment horizontal="left" vertical="center"/>
    </xf>
    <xf numFmtId="0" fontId="4" fillId="0" borderId="0" xfId="0" applyFont="1" applyAlignment="1">
      <alignment horizontal="left" vertical="top"/>
    </xf>
    <xf numFmtId="0" fontId="0" fillId="0" borderId="1" xfId="0" applyBorder="1"/>
    <xf numFmtId="0" fontId="1" fillId="0" borderId="0" xfId="0" applyFont="1"/>
    <xf numFmtId="0" fontId="1" fillId="0" borderId="1" xfId="0" applyFont="1" applyBorder="1"/>
    <xf numFmtId="0" fontId="1" fillId="0" borderId="4" xfId="0" applyFont="1" applyBorder="1"/>
    <xf numFmtId="0" fontId="1" fillId="0" borderId="5" xfId="0" applyFont="1" applyBorder="1"/>
    <xf numFmtId="0" fontId="1" fillId="0" borderId="6" xfId="0" applyFont="1" applyBorder="1"/>
    <xf numFmtId="0" fontId="0" fillId="0" borderId="0" xfId="0" applyAlignment="1">
      <alignment horizontal="center"/>
    </xf>
    <xf numFmtId="0" fontId="0" fillId="0" borderId="8" xfId="0" applyBorder="1"/>
    <xf numFmtId="0" fontId="8" fillId="0" borderId="0" xfId="1" applyFont="1"/>
    <xf numFmtId="0" fontId="9" fillId="0" borderId="0" xfId="1" applyFont="1"/>
    <xf numFmtId="0" fontId="8" fillId="0" borderId="0" xfId="1" applyFont="1" applyAlignment="1">
      <alignment wrapText="1"/>
    </xf>
    <xf numFmtId="0" fontId="1" fillId="0" borderId="0" xfId="0" applyFont="1" applyBorder="1" applyAlignment="1">
      <alignment vertical="center"/>
    </xf>
    <xf numFmtId="0" fontId="1" fillId="12" borderId="1" xfId="0" applyFont="1" applyFill="1" applyBorder="1"/>
    <xf numFmtId="0" fontId="0" fillId="0" borderId="0" xfId="0" applyBorder="1"/>
    <xf numFmtId="0" fontId="0" fillId="0" borderId="0" xfId="0" applyBorder="1" applyAlignment="1"/>
    <xf numFmtId="0" fontId="0" fillId="0" borderId="8" xfId="0" applyBorder="1" applyAlignment="1"/>
    <xf numFmtId="0" fontId="9" fillId="0" borderId="0" xfId="1" applyFont="1" applyAlignment="1">
      <alignment wrapText="1"/>
    </xf>
    <xf numFmtId="0" fontId="10" fillId="0" borderId="0" xfId="2"/>
    <xf numFmtId="0" fontId="11" fillId="0" borderId="0" xfId="0" applyFont="1"/>
    <xf numFmtId="0" fontId="0" fillId="0" borderId="7" xfId="0" applyBorder="1" applyAlignment="1">
      <alignment horizontal="center" vertical="center" wrapText="1"/>
    </xf>
    <xf numFmtId="0" fontId="0" fillId="0" borderId="3" xfId="0" applyBorder="1" applyAlignment="1">
      <alignment vertical="center" wrapText="1"/>
    </xf>
    <xf numFmtId="0" fontId="0" fillId="0" borderId="7" xfId="0" applyBorder="1" applyAlignment="1">
      <alignment vertical="center" wrapText="1"/>
    </xf>
    <xf numFmtId="0" fontId="0" fillId="0" borderId="3" xfId="0"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3" xfId="0" applyBorder="1"/>
    <xf numFmtId="0" fontId="0" fillId="0" borderId="3" xfId="0" applyBorder="1" applyAlignment="1">
      <alignment wrapText="1"/>
    </xf>
    <xf numFmtId="164" fontId="0" fillId="0" borderId="3" xfId="4" applyFont="1" applyFill="1" applyBorder="1" applyAlignment="1">
      <alignment horizontal="center" vertical="center" wrapText="1"/>
    </xf>
    <xf numFmtId="164" fontId="0" fillId="0" borderId="3" xfId="4" applyFont="1" applyFill="1" applyBorder="1" applyAlignment="1">
      <alignment horizontal="center" vertical="center"/>
    </xf>
    <xf numFmtId="3" fontId="0" fillId="0" borderId="3" xfId="0" applyNumberFormat="1" applyBorder="1" applyAlignment="1">
      <alignment vertical="center" wrapText="1"/>
    </xf>
    <xf numFmtId="0" fontId="0" fillId="0" borderId="8" xfId="0" applyBorder="1" applyAlignment="1">
      <alignment horizontal="left" vertical="center" wrapText="1"/>
    </xf>
    <xf numFmtId="0" fontId="0" fillId="0" borderId="8" xfId="0" applyBorder="1" applyAlignment="1">
      <alignment wrapText="1"/>
    </xf>
    <xf numFmtId="0" fontId="0" fillId="0" borderId="8" xfId="0" applyBorder="1" applyAlignment="1">
      <alignment vertical="center" wrapText="1"/>
    </xf>
    <xf numFmtId="164" fontId="0" fillId="0" borderId="8" xfId="4" applyFont="1" applyFill="1" applyBorder="1" applyAlignment="1">
      <alignment horizontal="center" vertical="center"/>
    </xf>
    <xf numFmtId="0" fontId="12" fillId="0" borderId="8" xfId="0" applyFont="1" applyBorder="1" applyAlignment="1">
      <alignment horizontal="left" vertical="center" wrapText="1"/>
    </xf>
    <xf numFmtId="0" fontId="0" fillId="0" borderId="0" xfId="0" applyAlignment="1">
      <alignment wrapText="1"/>
    </xf>
    <xf numFmtId="0" fontId="15" fillId="0" borderId="0" xfId="0" applyFont="1" applyAlignment="1">
      <alignment horizontal="left" vertical="top"/>
    </xf>
    <xf numFmtId="0" fontId="0" fillId="14" borderId="0" xfId="0" applyFill="1" applyAlignment="1">
      <alignment horizontal="left" vertical="center"/>
    </xf>
    <xf numFmtId="0" fontId="0" fillId="14" borderId="0" xfId="0" applyFill="1" applyAlignment="1">
      <alignment horizontal="left"/>
    </xf>
    <xf numFmtId="0" fontId="0" fillId="0" borderId="0" xfId="0" quotePrefix="1" applyAlignment="1">
      <alignment horizontal="left"/>
    </xf>
    <xf numFmtId="0" fontId="0" fillId="15" borderId="0" xfId="0" applyFill="1" applyAlignment="1">
      <alignment horizontal="left" vertical="center"/>
    </xf>
    <xf numFmtId="166" fontId="0" fillId="0" borderId="0" xfId="5" applyNumberFormat="1" applyFont="1" applyAlignment="1">
      <alignment horizontal="left" vertical="center"/>
    </xf>
    <xf numFmtId="166" fontId="0" fillId="0" borderId="0" xfId="5" applyNumberFormat="1" applyFont="1" applyAlignment="1">
      <alignment horizontal="left"/>
    </xf>
    <xf numFmtId="166" fontId="0" fillId="14" borderId="0" xfId="5" applyNumberFormat="1" applyFont="1" applyFill="1" applyAlignment="1">
      <alignment horizontal="left"/>
    </xf>
    <xf numFmtId="167" fontId="0" fillId="0" borderId="0" xfId="5" applyNumberFormat="1" applyFont="1" applyAlignment="1">
      <alignment horizontal="left" vertical="center"/>
    </xf>
    <xf numFmtId="0" fontId="0" fillId="16" borderId="0" xfId="0" applyFill="1" applyAlignment="1">
      <alignment horizontal="left" vertical="center"/>
    </xf>
    <xf numFmtId="0" fontId="0" fillId="16" borderId="0" xfId="0" applyFill="1" applyAlignment="1">
      <alignment horizontal="left"/>
    </xf>
    <xf numFmtId="0" fontId="0" fillId="17" borderId="0" xfId="0" applyFill="1" applyAlignment="1">
      <alignment horizontal="left" vertical="center"/>
    </xf>
    <xf numFmtId="0" fontId="0" fillId="0" borderId="0" xfId="0" applyFont="1"/>
    <xf numFmtId="0" fontId="0" fillId="0" borderId="0" xfId="0" applyAlignment="1">
      <alignment horizontal="right"/>
    </xf>
    <xf numFmtId="0" fontId="1" fillId="0" borderId="6" xfId="0" applyFont="1" applyBorder="1" applyAlignment="1">
      <alignment horizontal="right"/>
    </xf>
    <xf numFmtId="0" fontId="0" fillId="0" borderId="1" xfId="0" applyFont="1" applyBorder="1"/>
    <xf numFmtId="0" fontId="0" fillId="0" borderId="0" xfId="0" applyFont="1" applyAlignment="1">
      <alignment horizontal="left" vertical="center"/>
    </xf>
    <xf numFmtId="0" fontId="0" fillId="0" borderId="0" xfId="0" applyFont="1" applyAlignment="1">
      <alignment horizontal="left" vertical="center" wrapText="1"/>
    </xf>
    <xf numFmtId="165" fontId="0" fillId="0" borderId="0" xfId="0" applyNumberFormat="1" applyFont="1" applyAlignment="1">
      <alignment horizontal="right" vertical="center"/>
    </xf>
    <xf numFmtId="0" fontId="0" fillId="0" borderId="0" xfId="0" applyFont="1" applyAlignment="1">
      <alignment horizontal="left"/>
    </xf>
    <xf numFmtId="0" fontId="0" fillId="0" borderId="0" xfId="0" applyFont="1" applyAlignment="1">
      <alignment horizontal="left" vertical="top"/>
    </xf>
    <xf numFmtId="0" fontId="0" fillId="0" borderId="0" xfId="0" applyFont="1" applyAlignment="1">
      <alignment horizontal="left" vertical="top" wrapText="1"/>
    </xf>
    <xf numFmtId="0" fontId="17" fillId="0" borderId="0" xfId="0" applyFont="1"/>
    <xf numFmtId="0" fontId="0" fillId="0" borderId="0" xfId="0" applyFont="1" applyAlignment="1">
      <alignment horizontal="right" vertical="top"/>
    </xf>
    <xf numFmtId="0" fontId="18" fillId="0" borderId="0" xfId="1" applyFont="1" applyFill="1"/>
    <xf numFmtId="0" fontId="18" fillId="0" borderId="0" xfId="1" applyFont="1" applyAlignment="1">
      <alignment wrapText="1"/>
    </xf>
    <xf numFmtId="0" fontId="0" fillId="0" borderId="0" xfId="0" applyFont="1" applyFill="1"/>
    <xf numFmtId="0" fontId="0" fillId="0" borderId="0" xfId="0" applyFont="1" applyAlignment="1">
      <alignment wrapText="1"/>
    </xf>
    <xf numFmtId="0" fontId="18" fillId="0" borderId="0" xfId="1" applyFont="1"/>
    <xf numFmtId="0" fontId="0" fillId="0" borderId="0" xfId="0" applyFont="1" applyAlignment="1">
      <alignment horizontal="right"/>
    </xf>
    <xf numFmtId="1" fontId="0" fillId="0" borderId="0" xfId="0" applyNumberFormat="1" applyFont="1" applyAlignment="1">
      <alignment horizontal="right"/>
    </xf>
    <xf numFmtId="0" fontId="0" fillId="0" borderId="1" xfId="0" applyFont="1" applyFill="1" applyBorder="1"/>
    <xf numFmtId="0" fontId="18" fillId="0" borderId="0" xfId="1" applyFont="1" applyAlignment="1">
      <alignment horizontal="right"/>
    </xf>
    <xf numFmtId="0" fontId="0" fillId="0" borderId="0" xfId="3" applyFont="1"/>
    <xf numFmtId="166" fontId="0" fillId="0" borderId="1" xfId="5" applyNumberFormat="1" applyFont="1" applyBorder="1"/>
    <xf numFmtId="166" fontId="0" fillId="0" borderId="0" xfId="0" applyNumberFormat="1"/>
    <xf numFmtId="0" fontId="1" fillId="0" borderId="1" xfId="0" applyFont="1" applyFill="1" applyBorder="1"/>
    <xf numFmtId="166" fontId="1" fillId="0" borderId="1" xfId="0" applyNumberFormat="1" applyFont="1" applyBorder="1"/>
    <xf numFmtId="0" fontId="0" fillId="0" borderId="0" xfId="0" applyFont="1" applyBorder="1"/>
    <xf numFmtId="0" fontId="0" fillId="0" borderId="0" xfId="0" applyFont="1" applyBorder="1" applyAlignment="1">
      <alignment horizontal="left" vertical="center"/>
    </xf>
    <xf numFmtId="0" fontId="0" fillId="0" borderId="0" xfId="0" applyFont="1" applyBorder="1" applyAlignment="1">
      <alignment horizontal="left"/>
    </xf>
    <xf numFmtId="0" fontId="0" fillId="0" borderId="0" xfId="0" applyFont="1" applyBorder="1" applyAlignment="1">
      <alignment horizontal="right"/>
    </xf>
    <xf numFmtId="0" fontId="0" fillId="0" borderId="0" xfId="0" applyFont="1" applyBorder="1" applyAlignment="1">
      <alignment wrapText="1"/>
    </xf>
    <xf numFmtId="0" fontId="0" fillId="14" borderId="0" xfId="0" applyFont="1" applyFill="1" applyBorder="1"/>
    <xf numFmtId="0" fontId="19" fillId="12" borderId="1" xfId="6" applyFill="1" applyBorder="1"/>
    <xf numFmtId="0" fontId="0" fillId="14" borderId="0" xfId="0" applyFill="1"/>
    <xf numFmtId="0" fontId="0" fillId="0" borderId="0" xfId="0" pivotButton="1"/>
    <xf numFmtId="0" fontId="0" fillId="0" borderId="0" xfId="0" applyNumberFormat="1"/>
    <xf numFmtId="0" fontId="20" fillId="0" borderId="0" xfId="0" applyFont="1"/>
    <xf numFmtId="0" fontId="0" fillId="0" borderId="1" xfId="7" applyFont="1" applyBorder="1"/>
    <xf numFmtId="0" fontId="18" fillId="0" borderId="6" xfId="8" applyBorder="1" applyAlignment="1">
      <alignment horizontal="left"/>
    </xf>
    <xf numFmtId="0" fontId="0" fillId="0" borderId="6" xfId="0" applyBorder="1"/>
    <xf numFmtId="166" fontId="0" fillId="0" borderId="6" xfId="5" applyNumberFormat="1" applyFont="1" applyBorder="1"/>
    <xf numFmtId="0" fontId="1" fillId="0" borderId="1" xfId="7" applyFont="1" applyBorder="1"/>
    <xf numFmtId="0" fontId="0" fillId="0" borderId="9" xfId="0" applyBorder="1"/>
    <xf numFmtId="0" fontId="22" fillId="0" borderId="0" xfId="0" applyFont="1"/>
    <xf numFmtId="0" fontId="23" fillId="21" borderId="1" xfId="0" applyFont="1" applyFill="1" applyBorder="1"/>
    <xf numFmtId="0" fontId="0" fillId="0" borderId="9" xfId="0" applyBorder="1" applyAlignment="1">
      <alignment vertical="top" wrapText="1"/>
    </xf>
    <xf numFmtId="0" fontId="0" fillId="0" borderId="6" xfId="0" applyBorder="1" applyAlignment="1">
      <alignment vertical="top" wrapText="1"/>
    </xf>
    <xf numFmtId="0" fontId="13" fillId="0" borderId="5" xfId="0" applyFont="1" applyBorder="1"/>
    <xf numFmtId="0" fontId="13" fillId="0" borderId="6" xfId="0" applyFont="1" applyBorder="1"/>
    <xf numFmtId="0" fontId="14" fillId="0" borderId="6" xfId="0" applyFont="1" applyBorder="1"/>
    <xf numFmtId="0" fontId="25" fillId="25" borderId="13" xfId="0" applyFont="1" applyFill="1" applyBorder="1"/>
    <xf numFmtId="0" fontId="26" fillId="0" borderId="1" xfId="0" applyFont="1" applyBorder="1"/>
    <xf numFmtId="0" fontId="14" fillId="0" borderId="0" xfId="0" applyFont="1"/>
    <xf numFmtId="0" fontId="28" fillId="0" borderId="0" xfId="0" applyFont="1"/>
    <xf numFmtId="0" fontId="29" fillId="0" borderId="5" xfId="0" applyFont="1" applyBorder="1"/>
    <xf numFmtId="0" fontId="29" fillId="0" borderId="6" xfId="0" applyFont="1" applyBorder="1"/>
    <xf numFmtId="0" fontId="30" fillId="0" borderId="6" xfId="0" applyFont="1" applyBorder="1"/>
    <xf numFmtId="0" fontId="9" fillId="0" borderId="1" xfId="9" applyFont="1" applyBorder="1"/>
    <xf numFmtId="0" fontId="9" fillId="0" borderId="1" xfId="0" applyFont="1" applyBorder="1"/>
    <xf numFmtId="0" fontId="30" fillId="0" borderId="0" xfId="0" applyFont="1"/>
    <xf numFmtId="0" fontId="0" fillId="0" borderId="0" xfId="0" applyAlignment="1">
      <alignment vertical="top" wrapText="1"/>
    </xf>
    <xf numFmtId="0" fontId="0" fillId="0" borderId="9" xfId="0" applyFont="1" applyBorder="1"/>
    <xf numFmtId="0" fontId="0" fillId="0" borderId="0" xfId="0" applyNumberFormat="1" applyFont="1" applyBorder="1"/>
    <xf numFmtId="0" fontId="0" fillId="15" borderId="0" xfId="0" applyFont="1" applyFill="1" applyBorder="1"/>
    <xf numFmtId="0" fontId="0" fillId="26" borderId="0" xfId="0" applyFont="1" applyFill="1" applyBorder="1"/>
    <xf numFmtId="0" fontId="0" fillId="15" borderId="0" xfId="0" applyFill="1" applyBorder="1"/>
    <xf numFmtId="0" fontId="0" fillId="15" borderId="0" xfId="0" applyFill="1"/>
    <xf numFmtId="0" fontId="20" fillId="0" borderId="0" xfId="0" applyFont="1" applyBorder="1"/>
    <xf numFmtId="0" fontId="10" fillId="0" borderId="0" xfId="9"/>
    <xf numFmtId="168" fontId="10" fillId="0" borderId="0" xfId="9" applyNumberFormat="1"/>
    <xf numFmtId="0" fontId="10" fillId="0" borderId="0" xfId="9" applyAlignment="1">
      <alignment wrapText="1"/>
    </xf>
    <xf numFmtId="0" fontId="10" fillId="0" borderId="0" xfId="9" quotePrefix="1" applyAlignment="1">
      <alignment wrapText="1"/>
    </xf>
    <xf numFmtId="0" fontId="10" fillId="0" borderId="0" xfId="9" quotePrefix="1"/>
    <xf numFmtId="0" fontId="16" fillId="0" borderId="0" xfId="9" applyFont="1"/>
    <xf numFmtId="0" fontId="1" fillId="0" borderId="1" xfId="0" applyFont="1" applyBorder="1" applyAlignment="1">
      <alignment horizontal="right"/>
    </xf>
    <xf numFmtId="0" fontId="0" fillId="0" borderId="9" xfId="0" applyBorder="1" applyAlignment="1">
      <alignment vertical="top" wrapText="1"/>
    </xf>
    <xf numFmtId="0" fontId="0" fillId="0" borderId="6" xfId="0" applyBorder="1" applyAlignment="1">
      <alignment vertical="top" wrapText="1"/>
    </xf>
    <xf numFmtId="0" fontId="23" fillId="21" borderId="1" xfId="0" applyFont="1" applyFill="1" applyBorder="1" applyAlignment="1">
      <alignment horizontal="center"/>
    </xf>
    <xf numFmtId="0" fontId="0" fillId="28" borderId="0" xfId="0" applyFill="1"/>
    <xf numFmtId="0" fontId="0" fillId="0" borderId="0" xfId="0" applyFill="1"/>
    <xf numFmtId="0" fontId="34" fillId="0" borderId="0" xfId="11"/>
    <xf numFmtId="0" fontId="36" fillId="0" borderId="0" xfId="11" applyFont="1"/>
    <xf numFmtId="0" fontId="38" fillId="0" borderId="0" xfId="11" applyFont="1"/>
    <xf numFmtId="0" fontId="39" fillId="29" borderId="13" xfId="11" applyFont="1" applyFill="1" applyBorder="1" applyAlignment="1">
      <alignment horizontal="center"/>
    </xf>
    <xf numFmtId="0" fontId="35" fillId="0" borderId="16" xfId="11" applyFont="1" applyBorder="1" applyAlignment="1">
      <alignment vertical="top" wrapText="1"/>
    </xf>
    <xf numFmtId="0" fontId="35" fillId="0" borderId="0" xfId="11" applyFont="1" applyAlignment="1">
      <alignment wrapText="1"/>
    </xf>
    <xf numFmtId="0" fontId="35" fillId="0" borderId="18" xfId="11" applyFont="1" applyBorder="1" applyAlignment="1">
      <alignment vertical="top" wrapText="1"/>
    </xf>
    <xf numFmtId="0" fontId="41" fillId="0" borderId="24" xfId="11" applyFont="1" applyBorder="1"/>
    <xf numFmtId="0" fontId="41" fillId="0" borderId="18" xfId="11" applyFont="1" applyBorder="1"/>
    <xf numFmtId="0" fontId="42" fillId="0" borderId="18" xfId="11" applyFont="1" applyBorder="1"/>
    <xf numFmtId="0" fontId="36" fillId="0" borderId="13" xfId="11" applyFont="1" applyBorder="1"/>
    <xf numFmtId="0" fontId="43" fillId="0" borderId="13" xfId="11" applyFont="1" applyBorder="1"/>
    <xf numFmtId="0" fontId="44" fillId="0" borderId="0" xfId="11" applyFont="1"/>
    <xf numFmtId="0" fontId="45" fillId="0" borderId="0" xfId="11" applyFont="1"/>
    <xf numFmtId="0" fontId="45" fillId="0" borderId="0" xfId="11" applyFont="1" applyAlignment="1">
      <alignment wrapText="1"/>
    </xf>
    <xf numFmtId="0" fontId="32" fillId="0" borderId="0" xfId="11" applyFont="1"/>
    <xf numFmtId="0" fontId="46" fillId="0" borderId="0" xfId="12"/>
    <xf numFmtId="0" fontId="35" fillId="0" borderId="0" xfId="11" applyFont="1" applyAlignment="1">
      <alignment vertical="top" wrapText="1"/>
    </xf>
    <xf numFmtId="0" fontId="42" fillId="0" borderId="0" xfId="11" applyFont="1"/>
    <xf numFmtId="43" fontId="0" fillId="0" borderId="0" xfId="5" applyFont="1"/>
    <xf numFmtId="166" fontId="0" fillId="0" borderId="0" xfId="5" applyNumberFormat="1" applyFont="1"/>
    <xf numFmtId="0" fontId="1" fillId="0" borderId="0" xfId="0" applyFont="1" applyAlignment="1">
      <alignment horizontal="center"/>
    </xf>
    <xf numFmtId="0" fontId="27" fillId="17" borderId="0" xfId="0" applyFont="1" applyFill="1" applyAlignment="1">
      <alignment vertical="top"/>
    </xf>
    <xf numFmtId="0" fontId="28" fillId="17" borderId="0" xfId="0" applyFont="1" applyFill="1" applyAlignment="1">
      <alignment vertical="top"/>
    </xf>
    <xf numFmtId="0" fontId="28" fillId="17" borderId="0" xfId="0" applyFont="1" applyFill="1" applyAlignment="1">
      <alignment vertical="top" wrapText="1"/>
    </xf>
    <xf numFmtId="0" fontId="28" fillId="28" borderId="0" xfId="0" applyFont="1" applyFill="1" applyAlignment="1">
      <alignment vertical="top" wrapText="1"/>
    </xf>
    <xf numFmtId="0" fontId="0" fillId="17" borderId="0" xfId="0" applyFill="1" applyAlignment="1">
      <alignment vertical="top"/>
    </xf>
    <xf numFmtId="0" fontId="19" fillId="17" borderId="0" xfId="6" applyFill="1" applyAlignment="1">
      <alignment vertical="top"/>
    </xf>
    <xf numFmtId="0" fontId="19" fillId="17" borderId="0" xfId="6" applyFill="1" applyAlignment="1">
      <alignment vertical="top" wrapText="1"/>
    </xf>
    <xf numFmtId="0" fontId="0" fillId="0" borderId="0" xfId="0" applyFont="1" applyFill="1" applyBorder="1"/>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Border="1" applyAlignment="1">
      <alignment horizontal="left"/>
    </xf>
    <xf numFmtId="0" fontId="0" fillId="0" borderId="0" xfId="0" applyNumberFormat="1" applyFont="1" applyFill="1" applyBorder="1"/>
    <xf numFmtId="0" fontId="0" fillId="0" borderId="0" xfId="0" applyFont="1" applyFill="1" applyBorder="1" applyAlignment="1">
      <alignment horizontal="right"/>
    </xf>
    <xf numFmtId="0" fontId="0" fillId="0" borderId="0" xfId="0" applyFont="1" applyFill="1" applyAlignment="1">
      <alignment horizontal="left"/>
    </xf>
    <xf numFmtId="165" fontId="0" fillId="0" borderId="0" xfId="0" applyNumberFormat="1" applyFont="1" applyFill="1" applyAlignment="1">
      <alignment horizontal="right" vertical="center"/>
    </xf>
    <xf numFmtId="0" fontId="0" fillId="0" borderId="0" xfId="0" applyFont="1" applyFill="1" applyBorder="1" applyAlignment="1">
      <alignment wrapText="1"/>
    </xf>
    <xf numFmtId="0" fontId="0" fillId="0" borderId="0" xfId="0" applyFont="1" applyFill="1" applyAlignment="1">
      <alignment horizontal="left" vertical="center" wrapText="1"/>
    </xf>
    <xf numFmtId="0" fontId="0" fillId="0" borderId="0" xfId="3" applyFont="1" applyFill="1"/>
    <xf numFmtId="0" fontId="0" fillId="0" borderId="0" xfId="0" applyFont="1" applyFill="1" applyAlignment="1">
      <alignment horizontal="right"/>
    </xf>
    <xf numFmtId="0" fontId="0" fillId="0" borderId="0" xfId="0" applyFont="1" applyFill="1" applyAlignment="1">
      <alignment wrapText="1"/>
    </xf>
    <xf numFmtId="46" fontId="0" fillId="0" borderId="0" xfId="0" applyNumberFormat="1" applyFont="1" applyFill="1" applyBorder="1"/>
    <xf numFmtId="17" fontId="0" fillId="0" borderId="0" xfId="0" applyNumberFormat="1" applyFont="1" applyFill="1" applyBorder="1"/>
    <xf numFmtId="9" fontId="0" fillId="0" borderId="0" xfId="0" applyNumberFormat="1" applyFont="1" applyFill="1" applyBorder="1"/>
    <xf numFmtId="0" fontId="0" fillId="0" borderId="0" xfId="0" applyFont="1" applyFill="1" applyAlignment="1">
      <alignment horizontal="left" vertical="center" readingOrder="1"/>
    </xf>
    <xf numFmtId="0" fontId="18" fillId="0" borderId="0" xfId="0" applyFont="1" applyFill="1"/>
    <xf numFmtId="0" fontId="0" fillId="0" borderId="0" xfId="0" applyFont="1" applyAlignment="1">
      <alignment vertical="top" wrapText="1"/>
    </xf>
    <xf numFmtId="0" fontId="20" fillId="0" borderId="0" xfId="0" applyFont="1" applyFill="1"/>
    <xf numFmtId="0" fontId="33" fillId="0" borderId="0" xfId="0" applyFont="1" applyFill="1" applyAlignment="1">
      <alignment horizontal="left" wrapText="1"/>
    </xf>
    <xf numFmtId="0" fontId="18" fillId="0" borderId="0" xfId="0" applyNumberFormat="1" applyFont="1" applyFill="1"/>
    <xf numFmtId="0" fontId="0" fillId="0" borderId="0" xfId="0" applyNumberFormat="1" applyFill="1"/>
    <xf numFmtId="0" fontId="0" fillId="0" borderId="0" xfId="0" applyFill="1" applyAlignment="1">
      <alignment wrapText="1"/>
    </xf>
    <xf numFmtId="0" fontId="1" fillId="0" borderId="0" xfId="0" applyFont="1" applyBorder="1"/>
    <xf numFmtId="166" fontId="1" fillId="0" borderId="0" xfId="0" applyNumberFormat="1" applyFont="1" applyBorder="1"/>
    <xf numFmtId="166" fontId="1" fillId="0" borderId="1" xfId="5" applyNumberFormat="1" applyFont="1" applyBorder="1"/>
    <xf numFmtId="166" fontId="0" fillId="0" borderId="1" xfId="0" applyNumberFormat="1" applyFont="1" applyBorder="1"/>
    <xf numFmtId="0" fontId="0" fillId="0" borderId="0" xfId="0" applyBorder="1" applyAlignment="1">
      <alignment horizontal="center"/>
    </xf>
    <xf numFmtId="0" fontId="1" fillId="0" borderId="0" xfId="0" applyFont="1" applyFill="1" applyBorder="1" applyAlignment="1">
      <alignment horizontal="center" vertical="center"/>
    </xf>
    <xf numFmtId="0" fontId="0" fillId="0" borderId="0" xfId="0" applyAlignment="1">
      <alignment vertical="center"/>
    </xf>
    <xf numFmtId="1" fontId="0" fillId="0" borderId="0" xfId="0" applyNumberFormat="1" applyFont="1" applyFill="1" applyAlignment="1">
      <alignment horizontal="right"/>
    </xf>
    <xf numFmtId="0" fontId="0" fillId="0" borderId="0" xfId="0" applyNumberFormat="1" applyFont="1" applyFill="1"/>
    <xf numFmtId="0" fontId="0" fillId="0" borderId="9" xfId="0" applyFont="1" applyFill="1" applyBorder="1"/>
    <xf numFmtId="0" fontId="0" fillId="0" borderId="9" xfId="0" applyBorder="1" applyAlignment="1">
      <alignment vertical="top" wrapText="1"/>
    </xf>
    <xf numFmtId="0" fontId="0" fillId="0" borderId="6" xfId="0" applyBorder="1" applyAlignment="1">
      <alignment vertical="top" wrapText="1"/>
    </xf>
    <xf numFmtId="0" fontId="0" fillId="0" borderId="1" xfId="0" applyBorder="1" applyAlignment="1">
      <alignment horizontal="left"/>
    </xf>
    <xf numFmtId="0" fontId="2" fillId="6" borderId="1" xfId="0" applyFont="1" applyFill="1" applyBorder="1" applyAlignment="1">
      <alignment horizontal="left"/>
    </xf>
    <xf numFmtId="0" fontId="0" fillId="2" borderId="1" xfId="0" applyFill="1" applyBorder="1" applyAlignment="1">
      <alignment horizontal="left"/>
    </xf>
    <xf numFmtId="0" fontId="2" fillId="4" borderId="0" xfId="0" applyFont="1" applyFill="1" applyAlignment="1">
      <alignment horizontal="left"/>
    </xf>
    <xf numFmtId="0" fontId="31" fillId="0" borderId="0" xfId="10" applyFill="1"/>
    <xf numFmtId="0" fontId="1" fillId="0" borderId="0" xfId="0" applyFont="1" applyFill="1" applyAlignment="1">
      <alignment horizontal="left" vertical="center" readingOrder="1"/>
    </xf>
    <xf numFmtId="0" fontId="48" fillId="0" borderId="0" xfId="0" applyFont="1" applyFill="1" applyBorder="1"/>
    <xf numFmtId="0" fontId="48" fillId="0" borderId="0" xfId="0" applyFont="1" applyFill="1"/>
    <xf numFmtId="0" fontId="1" fillId="0" borderId="0" xfId="0" applyFont="1" applyFill="1"/>
    <xf numFmtId="0" fontId="0" fillId="0" borderId="0" xfId="1" applyFont="1" applyFill="1"/>
    <xf numFmtId="0" fontId="0" fillId="0" borderId="0" xfId="1" applyFont="1" applyFill="1" applyAlignment="1">
      <alignment wrapText="1"/>
    </xf>
    <xf numFmtId="0" fontId="0" fillId="0" borderId="0" xfId="1" applyFont="1" applyFill="1" applyAlignment="1">
      <alignment horizontal="right"/>
    </xf>
    <xf numFmtId="0" fontId="50" fillId="0" borderId="0" xfId="0" applyFont="1" applyFill="1" applyAlignment="1">
      <alignment horizontal="center" vertical="center" readingOrder="1"/>
    </xf>
    <xf numFmtId="0" fontId="52" fillId="0" borderId="0" xfId="0" applyFont="1" applyFill="1" applyAlignment="1">
      <alignment horizontal="center" vertical="center" readingOrder="1"/>
    </xf>
    <xf numFmtId="0" fontId="0" fillId="0" borderId="9" xfId="0" applyBorder="1" applyAlignment="1">
      <alignment vertical="top" wrapText="1"/>
    </xf>
    <xf numFmtId="0" fontId="0" fillId="0" borderId="6" xfId="0" applyBorder="1" applyAlignment="1">
      <alignment vertical="top" wrapText="1"/>
    </xf>
    <xf numFmtId="0" fontId="53" fillId="36" borderId="0" xfId="0" applyFont="1" applyFill="1" applyAlignment="1">
      <alignment horizontal="left" wrapText="1" readingOrder="1"/>
    </xf>
    <xf numFmtId="0" fontId="0" fillId="0" borderId="0" xfId="0" applyFont="1" applyFill="1" applyBorder="1" applyAlignment="1">
      <alignment horizontal="left" wrapText="1" readingOrder="1"/>
    </xf>
    <xf numFmtId="0" fontId="54" fillId="0" borderId="0" xfId="0" applyFont="1" applyAlignment="1">
      <alignment horizontal="left" readingOrder="1"/>
    </xf>
    <xf numFmtId="0" fontId="1" fillId="0" borderId="6" xfId="0" applyFont="1" applyBorder="1" applyAlignment="1">
      <alignment horizontal="left"/>
    </xf>
    <xf numFmtId="0" fontId="0" fillId="0" borderId="0" xfId="0" applyNumberFormat="1" applyFont="1"/>
    <xf numFmtId="0" fontId="28" fillId="0" borderId="0" xfId="0" applyFont="1" applyAlignment="1">
      <alignment vertical="center"/>
    </xf>
    <xf numFmtId="0" fontId="18" fillId="0" borderId="0" xfId="0" applyFont="1"/>
    <xf numFmtId="0" fontId="18" fillId="0" borderId="0" xfId="0" applyFont="1" applyFill="1" applyBorder="1"/>
    <xf numFmtId="0" fontId="18" fillId="0" borderId="0" xfId="3" applyFont="1" applyFill="1"/>
    <xf numFmtId="0" fontId="18" fillId="0" borderId="0" xfId="0" applyFont="1" applyFill="1" applyAlignment="1">
      <alignment horizontal="left" vertical="center"/>
    </xf>
    <xf numFmtId="0" fontId="18" fillId="0" borderId="0" xfId="0" applyFont="1" applyFill="1" applyAlignment="1">
      <alignment wrapText="1"/>
    </xf>
    <xf numFmtId="0" fontId="0" fillId="0" borderId="0" xfId="0" applyNumberFormat="1" applyFont="1" applyFill="1" applyBorder="1" applyAlignment="1">
      <alignment horizontal="left"/>
    </xf>
    <xf numFmtId="43" fontId="0" fillId="0" borderId="0" xfId="5" applyFont="1" applyFill="1" applyBorder="1" applyAlignment="1">
      <alignment horizontal="right"/>
    </xf>
    <xf numFmtId="43" fontId="0" fillId="0" borderId="0" xfId="0" applyNumberFormat="1"/>
    <xf numFmtId="0" fontId="0" fillId="0" borderId="9" xfId="0" applyBorder="1" applyAlignment="1">
      <alignment horizontal="left" vertical="center" wrapText="1"/>
    </xf>
    <xf numFmtId="0" fontId="0" fillId="0" borderId="25" xfId="0" applyBorder="1" applyAlignment="1">
      <alignment horizontal="left" vertical="center" wrapText="1"/>
    </xf>
    <xf numFmtId="0" fontId="0" fillId="0" borderId="1" xfId="0" applyBorder="1" applyAlignment="1">
      <alignment horizontal="left" vertical="top" wrapText="1"/>
    </xf>
    <xf numFmtId="0" fontId="0" fillId="0" borderId="9" xfId="0" applyBorder="1" applyAlignment="1">
      <alignment horizontal="left"/>
    </xf>
    <xf numFmtId="0" fontId="0" fillId="0" borderId="25" xfId="0" applyBorder="1" applyAlignment="1">
      <alignment horizontal="left"/>
    </xf>
    <xf numFmtId="0" fontId="0" fillId="0" borderId="6" xfId="0" applyBorder="1" applyAlignment="1">
      <alignment horizontal="left"/>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0" fillId="0" borderId="1" xfId="0" applyBorder="1" applyAlignment="1">
      <alignment horizontal="center"/>
    </xf>
    <xf numFmtId="0" fontId="1" fillId="35" borderId="1" xfId="0" applyFont="1" applyFill="1" applyBorder="1" applyAlignment="1">
      <alignment horizontal="center" vertical="center"/>
    </xf>
    <xf numFmtId="0" fontId="1" fillId="11" borderId="1" xfId="0" applyFont="1" applyFill="1" applyBorder="1" applyAlignment="1">
      <alignment horizontal="center"/>
    </xf>
    <xf numFmtId="0" fontId="1" fillId="7" borderId="1"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xf>
    <xf numFmtId="0" fontId="1" fillId="9" borderId="2" xfId="0" applyFont="1" applyFill="1" applyBorder="1" applyAlignment="1">
      <alignment horizontal="center"/>
    </xf>
    <xf numFmtId="0" fontId="1" fillId="9" borderId="3" xfId="0" applyFont="1" applyFill="1" applyBorder="1" applyAlignment="1">
      <alignment horizontal="center"/>
    </xf>
    <xf numFmtId="0" fontId="1" fillId="9" borderId="4" xfId="0" applyFont="1" applyFill="1" applyBorder="1" applyAlignment="1">
      <alignment horizontal="center"/>
    </xf>
    <xf numFmtId="0" fontId="1" fillId="3" borderId="1" xfId="0" applyFont="1" applyFill="1" applyBorder="1" applyAlignment="1">
      <alignment horizontal="center"/>
    </xf>
    <xf numFmtId="0" fontId="1" fillId="10" borderId="1" xfId="0" applyFont="1" applyFill="1" applyBorder="1" applyAlignment="1">
      <alignment horizontal="center"/>
    </xf>
    <xf numFmtId="0" fontId="1" fillId="19" borderId="1" xfId="0" applyFont="1" applyFill="1" applyBorder="1" applyAlignment="1">
      <alignment horizontal="center"/>
    </xf>
    <xf numFmtId="0" fontId="1" fillId="20" borderId="2" xfId="0" applyFont="1" applyFill="1" applyBorder="1" applyAlignment="1">
      <alignment horizontal="center"/>
    </xf>
    <xf numFmtId="0" fontId="1" fillId="18" borderId="1" xfId="0" applyFont="1" applyFill="1" applyBorder="1" applyAlignment="1">
      <alignment horizontal="center"/>
    </xf>
    <xf numFmtId="0" fontId="35" fillId="0" borderId="16" xfId="11" applyFont="1" applyBorder="1" applyAlignment="1">
      <alignment vertical="top" wrapText="1"/>
    </xf>
    <xf numFmtId="0" fontId="37" fillId="0" borderId="18" xfId="11" applyFont="1" applyBorder="1"/>
    <xf numFmtId="0" fontId="35" fillId="0" borderId="14" xfId="11" applyFont="1" applyBorder="1" applyAlignment="1">
      <alignment horizontal="left" vertical="top" wrapText="1"/>
    </xf>
    <xf numFmtId="0" fontId="37" fillId="0" borderId="22" xfId="11" applyFont="1" applyBorder="1"/>
    <xf numFmtId="0" fontId="37" fillId="0" borderId="23" xfId="11" applyFont="1" applyBorder="1"/>
    <xf numFmtId="0" fontId="37" fillId="0" borderId="24" xfId="11" applyFont="1" applyBorder="1"/>
    <xf numFmtId="0" fontId="35" fillId="0" borderId="16" xfId="11" applyFont="1" applyBorder="1" applyAlignment="1">
      <alignment horizontal="left" vertical="top" wrapText="1"/>
    </xf>
    <xf numFmtId="0" fontId="35" fillId="25" borderId="16" xfId="11" applyFont="1" applyFill="1" applyBorder="1" applyAlignment="1">
      <alignment vertical="top" wrapText="1"/>
    </xf>
    <xf numFmtId="0" fontId="39" fillId="32" borderId="20" xfId="11" applyFont="1" applyFill="1" applyBorder="1" applyAlignment="1">
      <alignment horizontal="center"/>
    </xf>
    <xf numFmtId="0" fontId="37" fillId="0" borderId="20" xfId="11" applyFont="1" applyBorder="1"/>
    <xf numFmtId="0" fontId="37" fillId="0" borderId="21" xfId="11" applyFont="1" applyBorder="1"/>
    <xf numFmtId="0" fontId="40" fillId="33" borderId="14" xfId="11" applyFont="1" applyFill="1" applyBorder="1" applyAlignment="1">
      <alignment horizontal="center"/>
    </xf>
    <xf numFmtId="0" fontId="37" fillId="0" borderId="15" xfId="11" applyFont="1" applyBorder="1"/>
    <xf numFmtId="0" fontId="40" fillId="34" borderId="19" xfId="11" applyFont="1" applyFill="1" applyBorder="1" applyAlignment="1">
      <alignment horizontal="center"/>
    </xf>
    <xf numFmtId="0" fontId="35" fillId="0" borderId="16" xfId="11" applyFont="1" applyBorder="1" applyAlignment="1">
      <alignment horizontal="center" vertical="top" wrapText="1"/>
    </xf>
    <xf numFmtId="0" fontId="35" fillId="0" borderId="16" xfId="11" applyFont="1" applyBorder="1" applyAlignment="1">
      <alignment horizontal="center"/>
    </xf>
    <xf numFmtId="0" fontId="37" fillId="0" borderId="17" xfId="11" applyFont="1" applyBorder="1"/>
    <xf numFmtId="0" fontId="39" fillId="29" borderId="19" xfId="11" applyFont="1" applyFill="1" applyBorder="1" applyAlignment="1">
      <alignment horizontal="center"/>
    </xf>
    <xf numFmtId="0" fontId="39" fillId="30" borderId="19" xfId="11" applyFont="1" applyFill="1" applyBorder="1" applyAlignment="1">
      <alignment horizontal="center"/>
    </xf>
    <xf numFmtId="0" fontId="39" fillId="31" borderId="19" xfId="11" applyFont="1" applyFill="1" applyBorder="1" applyAlignment="1">
      <alignment horizontal="center"/>
    </xf>
    <xf numFmtId="0" fontId="0" fillId="0" borderId="9" xfId="0" applyBorder="1" applyAlignment="1">
      <alignment vertical="top" wrapText="1"/>
    </xf>
    <xf numFmtId="0" fontId="0" fillId="0" borderId="6" xfId="0" applyBorder="1" applyAlignment="1">
      <alignmen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0" fontId="0" fillId="17" borderId="9" xfId="0" applyFill="1" applyBorder="1" applyAlignment="1">
      <alignment vertical="top" wrapText="1"/>
    </xf>
    <xf numFmtId="0" fontId="0" fillId="17" borderId="6" xfId="0" applyFill="1" applyBorder="1" applyAlignment="1">
      <alignment vertical="top" wrapText="1"/>
    </xf>
    <xf numFmtId="0" fontId="23" fillId="19" borderId="3" xfId="0" applyFont="1" applyFill="1" applyBorder="1" applyAlignment="1">
      <alignment horizontal="center"/>
    </xf>
    <xf numFmtId="0" fontId="23" fillId="19" borderId="4" xfId="0" applyFont="1" applyFill="1" applyBorder="1" applyAlignment="1">
      <alignment horizontal="center"/>
    </xf>
    <xf numFmtId="0" fontId="0" fillId="0" borderId="9" xfId="0" applyBorder="1" applyAlignment="1">
      <alignment horizontal="left" vertical="top" wrapText="1"/>
    </xf>
    <xf numFmtId="0" fontId="0" fillId="0" borderId="6" xfId="0" applyBorder="1" applyAlignment="1">
      <alignment horizontal="left" vertical="top" wrapText="1"/>
    </xf>
    <xf numFmtId="0" fontId="24" fillId="23" borderId="10" xfId="0" applyFont="1" applyFill="1" applyBorder="1" applyAlignment="1">
      <alignment horizontal="center"/>
    </xf>
    <xf numFmtId="0" fontId="24" fillId="23" borderId="8" xfId="0" applyFont="1" applyFill="1" applyBorder="1" applyAlignment="1">
      <alignment horizontal="center"/>
    </xf>
    <xf numFmtId="0" fontId="24" fillId="23" borderId="11" xfId="0" applyFont="1" applyFill="1" applyBorder="1" applyAlignment="1">
      <alignment horizontal="center"/>
    </xf>
    <xf numFmtId="0" fontId="24" fillId="24" borderId="2" xfId="0" applyFont="1" applyFill="1" applyBorder="1" applyAlignment="1">
      <alignment horizontal="center"/>
    </xf>
    <xf numFmtId="0" fontId="24" fillId="24" borderId="4" xfId="0" applyFont="1" applyFill="1" applyBorder="1" applyAlignment="1">
      <alignment horizontal="center"/>
    </xf>
    <xf numFmtId="0" fontId="0" fillId="0" borderId="9" xfId="0"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xf>
    <xf numFmtId="0" fontId="23" fillId="21" borderId="1" xfId="0" applyFont="1" applyFill="1" applyBorder="1" applyAlignment="1">
      <alignment horizontal="center"/>
    </xf>
    <xf numFmtId="0" fontId="23" fillId="18" borderId="2" xfId="0" applyFont="1" applyFill="1" applyBorder="1" applyAlignment="1">
      <alignment horizontal="center"/>
    </xf>
    <xf numFmtId="0" fontId="23" fillId="18" borderId="3" xfId="0" applyFont="1" applyFill="1" applyBorder="1" applyAlignment="1">
      <alignment horizontal="center"/>
    </xf>
    <xf numFmtId="0" fontId="23" fillId="18" borderId="4" xfId="0" applyFont="1" applyFill="1" applyBorder="1" applyAlignment="1">
      <alignment horizontal="center"/>
    </xf>
    <xf numFmtId="0" fontId="23" fillId="22" borderId="2" xfId="0" applyFont="1" applyFill="1" applyBorder="1" applyAlignment="1">
      <alignment horizontal="center"/>
    </xf>
    <xf numFmtId="0" fontId="23" fillId="22" borderId="3" xfId="0" applyFont="1" applyFill="1" applyBorder="1" applyAlignment="1">
      <alignment horizontal="center"/>
    </xf>
    <xf numFmtId="0" fontId="0" fillId="17" borderId="9" xfId="0" applyFill="1" applyBorder="1" applyAlignment="1">
      <alignment horizontal="left" vertical="top" wrapText="1"/>
    </xf>
    <xf numFmtId="0" fontId="0" fillId="17" borderId="6" xfId="0" applyFill="1" applyBorder="1" applyAlignment="1">
      <alignment horizontal="left" vertical="top" wrapText="1"/>
    </xf>
    <xf numFmtId="0" fontId="23" fillId="21" borderId="2" xfId="0" applyFont="1" applyFill="1" applyBorder="1" applyAlignment="1">
      <alignment horizontal="center"/>
    </xf>
    <xf numFmtId="0" fontId="23" fillId="21" borderId="3" xfId="0" applyFont="1" applyFill="1" applyBorder="1" applyAlignment="1">
      <alignment horizontal="center"/>
    </xf>
    <xf numFmtId="0" fontId="23" fillId="18" borderId="8" xfId="0" applyFont="1" applyFill="1" applyBorder="1" applyAlignment="1">
      <alignment horizontal="center"/>
    </xf>
    <xf numFmtId="0" fontId="23" fillId="18" borderId="11" xfId="0" applyFont="1" applyFill="1" applyBorder="1" applyAlignment="1">
      <alignment horizontal="center"/>
    </xf>
    <xf numFmtId="0" fontId="1" fillId="0" borderId="0" xfId="0" applyFont="1" applyAlignment="1">
      <alignment horizontal="center"/>
    </xf>
  </cellXfs>
  <cellStyles count="13">
    <cellStyle name="Bad" xfId="10" builtinId="27"/>
    <cellStyle name="Comma" xfId="5" builtinId="3"/>
    <cellStyle name="Currency 2" xfId="4" xr:uid="{9690B882-CD80-417A-BFD2-5D408221409A}"/>
    <cellStyle name="Hyperlink" xfId="6" builtinId="8"/>
    <cellStyle name="Hyperlink 2" xfId="12" xr:uid="{2B210B10-05D5-441F-8A68-96BD170F56B3}"/>
    <cellStyle name="Normal" xfId="0" builtinId="0"/>
    <cellStyle name="Normal 2" xfId="1" xr:uid="{938E2BDA-A866-477E-A12A-9946989A3077}"/>
    <cellStyle name="Normal 2 2" xfId="9" xr:uid="{D9A4F466-BC17-4D4F-9D39-BC739C16B386}"/>
    <cellStyle name="Normal 3" xfId="2" xr:uid="{EBA3831B-5504-4FFD-992F-0AA3B9E5E271}"/>
    <cellStyle name="Normal 3 2" xfId="7" xr:uid="{0ABDA4B8-3706-4811-9529-C2E3DD12E6ED}"/>
    <cellStyle name="Normal 4" xfId="3" xr:uid="{309B82D9-3E2C-4E83-A140-3E7CB87C2992}"/>
    <cellStyle name="Normal 5" xfId="8" xr:uid="{324B2F33-4552-42FC-B5FE-798F514C7E74}"/>
    <cellStyle name="Normal 6" xfId="11" xr:uid="{433A81AE-7820-49B1-AA59-D7FB58359027}"/>
  </cellStyles>
  <dxfs count="555">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fgColor indexed="64"/>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fgColor indexed="64"/>
          <bgColor auto="1"/>
        </patternFill>
      </fill>
    </dxf>
    <dxf>
      <fill>
        <patternFill patternType="none">
          <bgColor auto="1"/>
        </patternFill>
      </fill>
    </dxf>
    <dxf>
      <fill>
        <patternFill patternType="none">
          <bgColor auto="1"/>
        </patternFill>
      </fill>
    </dxf>
    <dxf>
      <border outline="0">
        <left style="thin">
          <color rgb="FF000000"/>
        </left>
        <top style="thin">
          <color rgb="FF000000"/>
        </top>
      </border>
    </dxf>
    <dxf>
      <fill>
        <patternFill patternType="none">
          <bgColor auto="1"/>
        </patternFill>
      </fill>
    </dxf>
    <dxf>
      <border outline="0">
        <bottom style="thin">
          <color rgb="FF000000"/>
        </bottom>
      </border>
    </dxf>
    <dxf>
      <font>
        <b val="0"/>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0" formatCode="General"/>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left style="thin">
          <color rgb="FF000000"/>
        </left>
        <top style="thin">
          <color rgb="FF000000"/>
        </top>
      </border>
    </dxf>
    <dxf>
      <font>
        <strike val="0"/>
        <outline val="0"/>
        <shadow val="0"/>
        <u val="none"/>
        <vertAlign val="baseline"/>
        <sz val="11"/>
        <color theme="1"/>
        <name val="Calibri"/>
        <family val="2"/>
        <scheme val="minor"/>
      </font>
    </dxf>
    <dxf>
      <border outline="0">
        <bottom style="thin">
          <color indexed="64"/>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border>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0" formatCode="General"/>
    </dxf>
    <dxf>
      <border outline="0">
        <left style="thin">
          <color indexed="64"/>
        </left>
        <top style="thin">
          <color indexed="64"/>
        </top>
      </border>
    </dxf>
    <dxf>
      <border outline="0">
        <bottom style="thin">
          <color indexed="64"/>
        </bottom>
      </border>
    </dxf>
    <dxf>
      <font>
        <strike val="0"/>
        <outline val="0"/>
        <shadow val="0"/>
        <u val="none"/>
        <vertAlign val="baseline"/>
        <sz val="12"/>
        <color theme="1"/>
        <name val="Calibri"/>
        <family val="2"/>
        <scheme val="minor"/>
      </font>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style="thin">
          <color indexed="64"/>
        </bottom>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border>
    </dxf>
    <dxf>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none">
          <fgColor indexed="64"/>
          <bgColor auto="1"/>
        </patternFill>
      </fill>
      <alignment horizontal="left" vertical="center" textRotation="0" wrapText="1" indent="0" justifyLastLine="0" shrinkToFit="0" readingOrder="0"/>
      <border diagonalUp="0" diagonalDown="0">
        <left/>
        <right/>
        <top style="thin">
          <color indexed="64"/>
        </top>
        <bottom/>
        <vertical/>
        <horizontal/>
      </border>
    </dxf>
    <dxf>
      <fill>
        <patternFill patternType="none">
          <fgColor indexed="64"/>
          <bgColor auto="1"/>
        </patternFill>
      </fill>
      <alignment horizontal="left" vertical="center" textRotation="0" wrapText="1" indent="0" justifyLastLine="0" shrinkToFit="0" readingOrder="0"/>
      <border diagonalUp="0" diagonalDown="0">
        <left/>
        <right/>
        <top style="thin">
          <color indexed="64"/>
        </top>
        <bottom/>
        <vertical/>
        <horizontal/>
      </border>
    </dxf>
    <dxf>
      <fill>
        <patternFill patternType="none">
          <fgColor indexed="64"/>
          <bgColor auto="1"/>
        </patternFill>
      </fill>
      <alignment horizontal="center" vertical="center" textRotation="0" wrapText="1" indent="0" justifyLastLine="0" shrinkToFit="0" readingOrder="0"/>
      <border diagonalUp="0" diagonalDown="0" outline="0">
        <left/>
        <right/>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numFmt numFmtId="0" formatCode="General"/>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left/>
        <right/>
        <top style="thin">
          <color indexed="64"/>
        </top>
        <bottom/>
        <vertical/>
        <horizontal/>
      </border>
    </dxf>
    <dxf>
      <border outline="0">
        <bottom style="thin">
          <color indexed="64"/>
        </bottom>
      </border>
    </dxf>
    <dxf>
      <fill>
        <patternFill patternType="none">
          <fgColor indexed="64"/>
          <bgColor auto="1"/>
        </patternFill>
      </fill>
    </dxf>
    <dxf>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numFmt numFmtId="0" formatCode="General"/>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bottom" textRotation="0" wrapText="0" indent="0" justifyLastLine="0" shrinkToFit="0" readingOrder="0"/>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numFmt numFmtId="0" formatCode="General"/>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right/>
        <top/>
        <bottom/>
      </border>
    </dxf>
    <dxf>
      <font>
        <strike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border>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theme="1"/>
        <name val="Calibri"/>
        <family val="2"/>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fill>
        <patternFill>
          <bgColor theme="9" tint="0.39994506668294322"/>
        </patternFill>
      </fill>
    </dxf>
    <dxf>
      <fill>
        <patternFill>
          <bgColor theme="9" tint="0.39994506668294322"/>
        </patternFill>
      </fil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0" formatCode="General"/>
    </dxf>
    <dxf>
      <font>
        <strike val="0"/>
        <outline val="0"/>
        <shadow val="0"/>
        <u val="none"/>
        <vertAlign val="baseline"/>
        <sz val="1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0" formatCode="Genera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name val="Calibri"/>
        <family val="2"/>
        <scheme val="none"/>
      </font>
    </dxf>
    <dxf>
      <border outline="0">
        <bottom style="thin">
          <color rgb="FF000000"/>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0" formatCode="General"/>
    </dxf>
    <dxf>
      <font>
        <strike val="0"/>
        <outline val="0"/>
        <shadow val="0"/>
        <u val="none"/>
        <vertAlign val="baseline"/>
        <sz val="1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border diagonalUp="0" diagonalDown="0" outline="0">
        <left style="thin">
          <color indexed="64"/>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name val="Calibri"/>
        <family val="2"/>
        <scheme val="none"/>
      </font>
    </dxf>
    <dxf>
      <border outline="0">
        <bottom style="thin">
          <color rgb="FF000000"/>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
      <fill>
        <patternFill patternType="solid">
          <fgColor rgb="FFD9E2F3"/>
          <bgColor rgb="FFD9E2F3"/>
        </patternFill>
      </fill>
    </dxf>
    <dxf>
      <fill>
        <patternFill patternType="solid">
          <fgColor rgb="FFD8D8D8"/>
          <bgColor rgb="FFD8D8D8"/>
        </patternFill>
      </fill>
    </dxf>
    <dxf>
      <fill>
        <patternFill patternType="solid">
          <fgColor theme="0"/>
          <bgColor theme="0"/>
        </patternFill>
      </fill>
    </dxf>
  </dxfs>
  <tableStyles count="1" defaultTableStyle="TableStyleMedium2" defaultPivotStyle="PivotStyleLight16">
    <tableStyle name="Project-style" pivot="0" count="3" xr9:uid="{24328720-5708-4DCE-83B6-F6902380BFE9}">
      <tableStyleElement type="headerRow" dxfId="554"/>
      <tableStyleElement type="firstRowStripe" dxfId="553"/>
      <tableStyleElement type="secondRowStripe" dxfId="552"/>
    </tableStyle>
  </tableStyles>
  <colors>
    <mruColors>
      <color rgb="FF75DBFF"/>
      <color rgb="FFFFFF66"/>
      <color rgb="FFFF9966"/>
      <color rgb="FF99FF3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eetMetadata" Target="metadata.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825500</xdr:colOff>
      <xdr:row>0</xdr:row>
      <xdr:rowOff>0</xdr:rowOff>
    </xdr:from>
    <xdr:to>
      <xdr:col>1</xdr:col>
      <xdr:colOff>1371600</xdr:colOff>
      <xdr:row>3</xdr:row>
      <xdr:rowOff>0</xdr:rowOff>
    </xdr:to>
    <xdr:pic>
      <xdr:nvPicPr>
        <xdr:cNvPr id="3" name="Picture 2">
          <a:extLst>
            <a:ext uri="{FF2B5EF4-FFF2-40B4-BE49-F238E27FC236}">
              <a16:creationId xmlns:a16="http://schemas.microsoft.com/office/drawing/2014/main" id="{342B35B9-94EA-47AA-A982-3BB40130036B}"/>
            </a:ext>
          </a:extLst>
        </xdr:cNvPr>
        <xdr:cNvPicPr>
          <a:picLocks noChangeAspect="1"/>
        </xdr:cNvPicPr>
      </xdr:nvPicPr>
      <xdr:blipFill>
        <a:blip xmlns:r="http://schemas.openxmlformats.org/officeDocument/2006/relationships" r:embed="rId1"/>
        <a:stretch>
          <a:fillRect/>
        </a:stretch>
      </xdr:blipFill>
      <xdr:spPr>
        <a:xfrm>
          <a:off x="2520950" y="0"/>
          <a:ext cx="546100" cy="546100"/>
        </a:xfrm>
        <a:prstGeom prst="rect">
          <a:avLst/>
        </a:prstGeom>
      </xdr:spPr>
    </xdr:pic>
    <xdr:clientData/>
  </xdr:twoCellAnchor>
  <xdr:twoCellAnchor editAs="oneCell">
    <xdr:from>
      <xdr:col>1</xdr:col>
      <xdr:colOff>120650</xdr:colOff>
      <xdr:row>0</xdr:row>
      <xdr:rowOff>31750</xdr:rowOff>
    </xdr:from>
    <xdr:to>
      <xdr:col>1</xdr:col>
      <xdr:colOff>694004</xdr:colOff>
      <xdr:row>2</xdr:row>
      <xdr:rowOff>150577</xdr:rowOff>
    </xdr:to>
    <xdr:pic>
      <xdr:nvPicPr>
        <xdr:cNvPr id="5" name="Picture 4">
          <a:extLst>
            <a:ext uri="{FF2B5EF4-FFF2-40B4-BE49-F238E27FC236}">
              <a16:creationId xmlns:a16="http://schemas.microsoft.com/office/drawing/2014/main" id="{EEDA2DAB-E4AC-4EF3-AD9C-2C566B81A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16100" y="31750"/>
          <a:ext cx="573354" cy="487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825500</xdr:colOff>
      <xdr:row>0</xdr:row>
      <xdr:rowOff>0</xdr:rowOff>
    </xdr:from>
    <xdr:to>
      <xdr:col>1</xdr:col>
      <xdr:colOff>1371600</xdr:colOff>
      <xdr:row>2</xdr:row>
      <xdr:rowOff>177800</xdr:rowOff>
    </xdr:to>
    <xdr:pic>
      <xdr:nvPicPr>
        <xdr:cNvPr id="5" name="Picture 4">
          <a:extLst>
            <a:ext uri="{FF2B5EF4-FFF2-40B4-BE49-F238E27FC236}">
              <a16:creationId xmlns:a16="http://schemas.microsoft.com/office/drawing/2014/main" id="{45B50066-161A-445C-A31E-B63F3FDE4D08}"/>
            </a:ext>
          </a:extLst>
        </xdr:cNvPr>
        <xdr:cNvPicPr>
          <a:picLocks noChangeAspect="1"/>
        </xdr:cNvPicPr>
      </xdr:nvPicPr>
      <xdr:blipFill>
        <a:blip xmlns:r="http://schemas.openxmlformats.org/officeDocument/2006/relationships" r:embed="rId1"/>
        <a:stretch>
          <a:fillRect/>
        </a:stretch>
      </xdr:blipFill>
      <xdr:spPr>
        <a:xfrm>
          <a:off x="1435100" y="0"/>
          <a:ext cx="546100" cy="550333"/>
        </a:xfrm>
        <a:prstGeom prst="rect">
          <a:avLst/>
        </a:prstGeom>
      </xdr:spPr>
    </xdr:pic>
    <xdr:clientData/>
  </xdr:twoCellAnchor>
  <xdr:twoCellAnchor editAs="oneCell">
    <xdr:from>
      <xdr:col>1</xdr:col>
      <xdr:colOff>120650</xdr:colOff>
      <xdr:row>0</xdr:row>
      <xdr:rowOff>31750</xdr:rowOff>
    </xdr:from>
    <xdr:to>
      <xdr:col>1</xdr:col>
      <xdr:colOff>694004</xdr:colOff>
      <xdr:row>2</xdr:row>
      <xdr:rowOff>150577</xdr:rowOff>
    </xdr:to>
    <xdr:pic>
      <xdr:nvPicPr>
        <xdr:cNvPr id="6" name="Picture 5">
          <a:extLst>
            <a:ext uri="{FF2B5EF4-FFF2-40B4-BE49-F238E27FC236}">
              <a16:creationId xmlns:a16="http://schemas.microsoft.com/office/drawing/2014/main" id="{DB65E0FD-6977-4D01-9A3D-F5EAB9823E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0250" y="31750"/>
          <a:ext cx="573354" cy="491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825500</xdr:colOff>
      <xdr:row>0</xdr:row>
      <xdr:rowOff>0</xdr:rowOff>
    </xdr:from>
    <xdr:to>
      <xdr:col>2</xdr:col>
      <xdr:colOff>1371600</xdr:colOff>
      <xdr:row>3</xdr:row>
      <xdr:rowOff>1451</xdr:rowOff>
    </xdr:to>
    <xdr:pic>
      <xdr:nvPicPr>
        <xdr:cNvPr id="2" name="Picture 1">
          <a:extLst>
            <a:ext uri="{FF2B5EF4-FFF2-40B4-BE49-F238E27FC236}">
              <a16:creationId xmlns:a16="http://schemas.microsoft.com/office/drawing/2014/main" id="{525BC057-AFC8-412A-AA74-5A3382ED7473}"/>
            </a:ext>
          </a:extLst>
        </xdr:cNvPr>
        <xdr:cNvPicPr>
          <a:picLocks noChangeAspect="1"/>
        </xdr:cNvPicPr>
      </xdr:nvPicPr>
      <xdr:blipFill>
        <a:blip xmlns:r="http://schemas.openxmlformats.org/officeDocument/2006/relationships" r:embed="rId1"/>
        <a:stretch>
          <a:fillRect/>
        </a:stretch>
      </xdr:blipFill>
      <xdr:spPr>
        <a:xfrm>
          <a:off x="2203450" y="0"/>
          <a:ext cx="546100" cy="553901"/>
        </a:xfrm>
        <a:prstGeom prst="rect">
          <a:avLst/>
        </a:prstGeom>
      </xdr:spPr>
    </xdr:pic>
    <xdr:clientData/>
  </xdr:twoCellAnchor>
  <xdr:twoCellAnchor editAs="oneCell">
    <xdr:from>
      <xdr:col>2</xdr:col>
      <xdr:colOff>120650</xdr:colOff>
      <xdr:row>0</xdr:row>
      <xdr:rowOff>31750</xdr:rowOff>
    </xdr:from>
    <xdr:to>
      <xdr:col>2</xdr:col>
      <xdr:colOff>688924</xdr:colOff>
      <xdr:row>2</xdr:row>
      <xdr:rowOff>150577</xdr:rowOff>
    </xdr:to>
    <xdr:pic>
      <xdr:nvPicPr>
        <xdr:cNvPr id="3" name="Picture 2">
          <a:extLst>
            <a:ext uri="{FF2B5EF4-FFF2-40B4-BE49-F238E27FC236}">
              <a16:creationId xmlns:a16="http://schemas.microsoft.com/office/drawing/2014/main" id="{0A970043-4384-405C-85AA-CADA29FD4A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8600" y="31750"/>
          <a:ext cx="568274" cy="487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825500</xdr:colOff>
      <xdr:row>0</xdr:row>
      <xdr:rowOff>0</xdr:rowOff>
    </xdr:from>
    <xdr:to>
      <xdr:col>3</xdr:col>
      <xdr:colOff>1371600</xdr:colOff>
      <xdr:row>3</xdr:row>
      <xdr:rowOff>1451</xdr:rowOff>
    </xdr:to>
    <xdr:pic>
      <xdr:nvPicPr>
        <xdr:cNvPr id="2" name="Picture 1">
          <a:extLst>
            <a:ext uri="{FF2B5EF4-FFF2-40B4-BE49-F238E27FC236}">
              <a16:creationId xmlns:a16="http://schemas.microsoft.com/office/drawing/2014/main" id="{5FC57DB9-F546-49B1-A539-AD2C94250B93}"/>
            </a:ext>
          </a:extLst>
        </xdr:cNvPr>
        <xdr:cNvPicPr>
          <a:picLocks noChangeAspect="1"/>
        </xdr:cNvPicPr>
      </xdr:nvPicPr>
      <xdr:blipFill>
        <a:blip xmlns:r="http://schemas.openxmlformats.org/officeDocument/2006/relationships" r:embed="rId1"/>
        <a:stretch>
          <a:fillRect/>
        </a:stretch>
      </xdr:blipFill>
      <xdr:spPr>
        <a:xfrm>
          <a:off x="3562350" y="0"/>
          <a:ext cx="546100" cy="553901"/>
        </a:xfrm>
        <a:prstGeom prst="rect">
          <a:avLst/>
        </a:prstGeom>
      </xdr:spPr>
    </xdr:pic>
    <xdr:clientData/>
  </xdr:twoCellAnchor>
  <xdr:twoCellAnchor editAs="oneCell">
    <xdr:from>
      <xdr:col>3</xdr:col>
      <xdr:colOff>120650</xdr:colOff>
      <xdr:row>0</xdr:row>
      <xdr:rowOff>31750</xdr:rowOff>
    </xdr:from>
    <xdr:to>
      <xdr:col>3</xdr:col>
      <xdr:colOff>688924</xdr:colOff>
      <xdr:row>2</xdr:row>
      <xdr:rowOff>150577</xdr:rowOff>
    </xdr:to>
    <xdr:pic>
      <xdr:nvPicPr>
        <xdr:cNvPr id="3" name="Picture 2">
          <a:extLst>
            <a:ext uri="{FF2B5EF4-FFF2-40B4-BE49-F238E27FC236}">
              <a16:creationId xmlns:a16="http://schemas.microsoft.com/office/drawing/2014/main" id="{4286A9B7-8095-4CF1-B7BA-7D96D075FE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0" y="31750"/>
          <a:ext cx="568274" cy="4871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825500</xdr:colOff>
      <xdr:row>0</xdr:row>
      <xdr:rowOff>0</xdr:rowOff>
    </xdr:from>
    <xdr:to>
      <xdr:col>2</xdr:col>
      <xdr:colOff>1371600</xdr:colOff>
      <xdr:row>3</xdr:row>
      <xdr:rowOff>1451</xdr:rowOff>
    </xdr:to>
    <xdr:pic>
      <xdr:nvPicPr>
        <xdr:cNvPr id="2" name="Picture 1">
          <a:extLst>
            <a:ext uri="{FF2B5EF4-FFF2-40B4-BE49-F238E27FC236}">
              <a16:creationId xmlns:a16="http://schemas.microsoft.com/office/drawing/2014/main" id="{4BFA0C4B-C014-43A1-B3AF-32BD93971065}"/>
            </a:ext>
          </a:extLst>
        </xdr:cNvPr>
        <xdr:cNvPicPr>
          <a:picLocks noChangeAspect="1"/>
        </xdr:cNvPicPr>
      </xdr:nvPicPr>
      <xdr:blipFill>
        <a:blip xmlns:r="http://schemas.openxmlformats.org/officeDocument/2006/relationships" r:embed="rId1"/>
        <a:stretch>
          <a:fillRect/>
        </a:stretch>
      </xdr:blipFill>
      <xdr:spPr>
        <a:xfrm>
          <a:off x="1435100" y="0"/>
          <a:ext cx="546100" cy="546100"/>
        </a:xfrm>
        <a:prstGeom prst="rect">
          <a:avLst/>
        </a:prstGeom>
      </xdr:spPr>
    </xdr:pic>
    <xdr:clientData/>
  </xdr:twoCellAnchor>
  <xdr:twoCellAnchor editAs="oneCell">
    <xdr:from>
      <xdr:col>2</xdr:col>
      <xdr:colOff>120650</xdr:colOff>
      <xdr:row>0</xdr:row>
      <xdr:rowOff>31750</xdr:rowOff>
    </xdr:from>
    <xdr:to>
      <xdr:col>2</xdr:col>
      <xdr:colOff>688924</xdr:colOff>
      <xdr:row>2</xdr:row>
      <xdr:rowOff>150577</xdr:rowOff>
    </xdr:to>
    <xdr:pic>
      <xdr:nvPicPr>
        <xdr:cNvPr id="3" name="Picture 2">
          <a:extLst>
            <a:ext uri="{FF2B5EF4-FFF2-40B4-BE49-F238E27FC236}">
              <a16:creationId xmlns:a16="http://schemas.microsoft.com/office/drawing/2014/main" id="{5C71EE6C-6F84-485B-A20D-83445C4958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0250" y="31750"/>
          <a:ext cx="573354" cy="4871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1095375</xdr:colOff>
      <xdr:row>0</xdr:row>
      <xdr:rowOff>47625</xdr:rowOff>
    </xdr:from>
    <xdr:ext cx="838200" cy="800100"/>
    <xdr:pic>
      <xdr:nvPicPr>
        <xdr:cNvPr id="2" name="image3.jpg">
          <a:extLst>
            <a:ext uri="{FF2B5EF4-FFF2-40B4-BE49-F238E27FC236}">
              <a16:creationId xmlns:a16="http://schemas.microsoft.com/office/drawing/2014/main" id="{E1EC657D-F4A8-4577-966A-14D71917D167}"/>
            </a:ext>
          </a:extLst>
        </xdr:cNvPr>
        <xdr:cNvPicPr preferRelativeResize="0"/>
      </xdr:nvPicPr>
      <xdr:blipFill>
        <a:blip xmlns:r="http://schemas.openxmlformats.org/officeDocument/2006/relationships" r:embed="rId1" cstate="print"/>
        <a:stretch>
          <a:fillRect/>
        </a:stretch>
      </xdr:blipFill>
      <xdr:spPr>
        <a:xfrm>
          <a:off x="2301875" y="47625"/>
          <a:ext cx="838200" cy="800100"/>
        </a:xfrm>
        <a:prstGeom prst="rect">
          <a:avLst/>
        </a:prstGeom>
        <a:noFill/>
      </xdr:spPr>
    </xdr:pic>
    <xdr:clientData fLocksWithSheet="0"/>
  </xdr:oneCellAnchor>
  <xdr:oneCellAnchor>
    <xdr:from>
      <xdr:col>2</xdr:col>
      <xdr:colOff>133350</xdr:colOff>
      <xdr:row>0</xdr:row>
      <xdr:rowOff>76200</xdr:rowOff>
    </xdr:from>
    <xdr:ext cx="847725" cy="723900"/>
    <xdr:pic>
      <xdr:nvPicPr>
        <xdr:cNvPr id="3" name="image2.png">
          <a:extLst>
            <a:ext uri="{FF2B5EF4-FFF2-40B4-BE49-F238E27FC236}">
              <a16:creationId xmlns:a16="http://schemas.microsoft.com/office/drawing/2014/main" id="{085F0C45-85BE-434D-96EE-A3F1BA74B504}"/>
            </a:ext>
          </a:extLst>
        </xdr:cNvPr>
        <xdr:cNvPicPr preferRelativeResize="0"/>
      </xdr:nvPicPr>
      <xdr:blipFill>
        <a:blip xmlns:r="http://schemas.openxmlformats.org/officeDocument/2006/relationships" r:embed="rId2" cstate="print"/>
        <a:stretch>
          <a:fillRect/>
        </a:stretch>
      </xdr:blipFill>
      <xdr:spPr>
        <a:xfrm>
          <a:off x="1339850" y="76200"/>
          <a:ext cx="847725" cy="7239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2</xdr:col>
      <xdr:colOff>1100667</xdr:colOff>
      <xdr:row>0</xdr:row>
      <xdr:rowOff>52916</xdr:rowOff>
    </xdr:from>
    <xdr:to>
      <xdr:col>2</xdr:col>
      <xdr:colOff>1939291</xdr:colOff>
      <xdr:row>4</xdr:row>
      <xdr:rowOff>189193</xdr:rowOff>
    </xdr:to>
    <xdr:pic>
      <xdr:nvPicPr>
        <xdr:cNvPr id="2" name="Picture 1">
          <a:extLst>
            <a:ext uri="{FF2B5EF4-FFF2-40B4-BE49-F238E27FC236}">
              <a16:creationId xmlns:a16="http://schemas.microsoft.com/office/drawing/2014/main" id="{7FB8F1BE-29C7-4A1E-9756-A7EFEBF0DD5A}"/>
            </a:ext>
          </a:extLst>
        </xdr:cNvPr>
        <xdr:cNvPicPr>
          <a:picLocks noChangeAspect="1"/>
        </xdr:cNvPicPr>
      </xdr:nvPicPr>
      <xdr:blipFill>
        <a:blip xmlns:r="http://schemas.openxmlformats.org/officeDocument/2006/relationships" r:embed="rId1"/>
        <a:stretch>
          <a:fillRect/>
        </a:stretch>
      </xdr:blipFill>
      <xdr:spPr>
        <a:xfrm>
          <a:off x="2319867" y="0"/>
          <a:ext cx="838624" cy="817843"/>
        </a:xfrm>
        <a:prstGeom prst="rect">
          <a:avLst/>
        </a:prstGeom>
      </xdr:spPr>
    </xdr:pic>
    <xdr:clientData/>
  </xdr:twoCellAnchor>
  <xdr:twoCellAnchor editAs="oneCell">
    <xdr:from>
      <xdr:col>2</xdr:col>
      <xdr:colOff>141817</xdr:colOff>
      <xdr:row>0</xdr:row>
      <xdr:rowOff>84665</xdr:rowOff>
    </xdr:from>
    <xdr:to>
      <xdr:col>2</xdr:col>
      <xdr:colOff>993592</xdr:colOff>
      <xdr:row>4</xdr:row>
      <xdr:rowOff>112875</xdr:rowOff>
    </xdr:to>
    <xdr:pic>
      <xdr:nvPicPr>
        <xdr:cNvPr id="3" name="Picture 2">
          <a:extLst>
            <a:ext uri="{FF2B5EF4-FFF2-40B4-BE49-F238E27FC236}">
              <a16:creationId xmlns:a16="http://schemas.microsoft.com/office/drawing/2014/main" id="{2657BE99-1615-488B-97FA-2994371BF6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1017" y="0"/>
          <a:ext cx="851775" cy="741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1100667</xdr:colOff>
      <xdr:row>0</xdr:row>
      <xdr:rowOff>52916</xdr:rowOff>
    </xdr:from>
    <xdr:to>
      <xdr:col>2</xdr:col>
      <xdr:colOff>1939291</xdr:colOff>
      <xdr:row>2</xdr:row>
      <xdr:rowOff>232147</xdr:rowOff>
    </xdr:to>
    <xdr:pic>
      <xdr:nvPicPr>
        <xdr:cNvPr id="2" name="Picture 1">
          <a:extLst>
            <a:ext uri="{FF2B5EF4-FFF2-40B4-BE49-F238E27FC236}">
              <a16:creationId xmlns:a16="http://schemas.microsoft.com/office/drawing/2014/main" id="{7B2A911C-7C1E-495D-BC31-C42EC56D9252}"/>
            </a:ext>
          </a:extLst>
        </xdr:cNvPr>
        <xdr:cNvPicPr>
          <a:picLocks noChangeAspect="1"/>
        </xdr:cNvPicPr>
      </xdr:nvPicPr>
      <xdr:blipFill>
        <a:blip xmlns:r="http://schemas.openxmlformats.org/officeDocument/2006/relationships" r:embed="rId1"/>
        <a:stretch>
          <a:fillRect/>
        </a:stretch>
      </xdr:blipFill>
      <xdr:spPr>
        <a:xfrm>
          <a:off x="2319867" y="52916"/>
          <a:ext cx="838624" cy="814231"/>
        </a:xfrm>
        <a:prstGeom prst="rect">
          <a:avLst/>
        </a:prstGeom>
      </xdr:spPr>
    </xdr:pic>
    <xdr:clientData/>
  </xdr:twoCellAnchor>
  <xdr:twoCellAnchor editAs="oneCell">
    <xdr:from>
      <xdr:col>2</xdr:col>
      <xdr:colOff>141817</xdr:colOff>
      <xdr:row>0</xdr:row>
      <xdr:rowOff>84665</xdr:rowOff>
    </xdr:from>
    <xdr:to>
      <xdr:col>2</xdr:col>
      <xdr:colOff>993592</xdr:colOff>
      <xdr:row>2</xdr:row>
      <xdr:rowOff>187578</xdr:rowOff>
    </xdr:to>
    <xdr:pic>
      <xdr:nvPicPr>
        <xdr:cNvPr id="3" name="Picture 2">
          <a:extLst>
            <a:ext uri="{FF2B5EF4-FFF2-40B4-BE49-F238E27FC236}">
              <a16:creationId xmlns:a16="http://schemas.microsoft.com/office/drawing/2014/main" id="{8FC567D0-B749-4F3C-80C4-8490FE0C0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1017" y="84665"/>
          <a:ext cx="851775" cy="7379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1100667</xdr:colOff>
      <xdr:row>0</xdr:row>
      <xdr:rowOff>52916</xdr:rowOff>
    </xdr:from>
    <xdr:to>
      <xdr:col>4</xdr:col>
      <xdr:colOff>1939291</xdr:colOff>
      <xdr:row>2</xdr:row>
      <xdr:rowOff>232147</xdr:rowOff>
    </xdr:to>
    <xdr:pic>
      <xdr:nvPicPr>
        <xdr:cNvPr id="2" name="Picture 1">
          <a:extLst>
            <a:ext uri="{FF2B5EF4-FFF2-40B4-BE49-F238E27FC236}">
              <a16:creationId xmlns:a16="http://schemas.microsoft.com/office/drawing/2014/main" id="{A6A1EDC0-EE7F-4A07-8438-267DF49008B2}"/>
            </a:ext>
          </a:extLst>
        </xdr:cNvPr>
        <xdr:cNvPicPr>
          <a:picLocks noChangeAspect="1"/>
        </xdr:cNvPicPr>
      </xdr:nvPicPr>
      <xdr:blipFill>
        <a:blip xmlns:r="http://schemas.openxmlformats.org/officeDocument/2006/relationships" r:embed="rId1"/>
        <a:stretch>
          <a:fillRect/>
        </a:stretch>
      </xdr:blipFill>
      <xdr:spPr>
        <a:xfrm>
          <a:off x="2319867" y="52916"/>
          <a:ext cx="838624" cy="814231"/>
        </a:xfrm>
        <a:prstGeom prst="rect">
          <a:avLst/>
        </a:prstGeom>
      </xdr:spPr>
    </xdr:pic>
    <xdr:clientData/>
  </xdr:twoCellAnchor>
  <xdr:twoCellAnchor editAs="oneCell">
    <xdr:from>
      <xdr:col>4</xdr:col>
      <xdr:colOff>141817</xdr:colOff>
      <xdr:row>0</xdr:row>
      <xdr:rowOff>84665</xdr:rowOff>
    </xdr:from>
    <xdr:to>
      <xdr:col>4</xdr:col>
      <xdr:colOff>993592</xdr:colOff>
      <xdr:row>2</xdr:row>
      <xdr:rowOff>187578</xdr:rowOff>
    </xdr:to>
    <xdr:pic>
      <xdr:nvPicPr>
        <xdr:cNvPr id="3" name="Picture 2">
          <a:extLst>
            <a:ext uri="{FF2B5EF4-FFF2-40B4-BE49-F238E27FC236}">
              <a16:creationId xmlns:a16="http://schemas.microsoft.com/office/drawing/2014/main" id="{AB593561-AA6B-4DDC-B641-66AA1F25F8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1017" y="84665"/>
          <a:ext cx="851775" cy="7379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an%20Heerde%20Jard\Downloads\20220923-Data%20collection%20master%20excel%20v2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gcloudeur-my.sharepoint.com/personal/vanheerde_jard_bcg_com/Documents/Private_OD/Share/20220902-Data%20collection%20master%20exc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ahfarrell\Downloads\20220902-Data%20collection%20master%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ist"/>
      <sheetName val="Summary"/>
      <sheetName val="&gt;&gt; Data tabs"/>
      <sheetName val="Processed Data1"/>
      <sheetName val="Manually processed Data  delete"/>
      <sheetName val="Master Cleaned Data (2)"/>
      <sheetName val="Master Cleaned Data- Projec (2)"/>
      <sheetName val="Master Cleaned Data- Project"/>
      <sheetName val="compendium_eclac"/>
      <sheetName val="Follow up (2)"/>
      <sheetName val="Project"/>
      <sheetName val="Bangkok"/>
      <sheetName val="Project (2)"/>
      <sheetName val="Project (3)"/>
      <sheetName val="Enterprise"/>
      <sheetName val="CTM deck"/>
      <sheetName val="AGREEGATE"/>
      <sheetName val="Fund"/>
      <sheetName val="&gt;&gt; Other"/>
      <sheetName val="Summary Stat"/>
      <sheetName val="Pivot 1"/>
      <sheetName val="Sheet4"/>
      <sheetName val="Consolidated list (2)"/>
    </sheetNames>
    <sheetDataSet>
      <sheetData sheetId="0"/>
      <sheetData sheetId="1"/>
      <sheetData sheetId="2"/>
      <sheetData sheetId="3"/>
      <sheetData sheetId="4"/>
      <sheetData sheetId="5"/>
      <sheetData sheetId="6"/>
      <sheetData sheetId="7"/>
      <sheetData sheetId="8"/>
      <sheetData sheetId="9"/>
      <sheetData sheetId="10"/>
      <sheetData sheetId="11">
        <row r="1">
          <cell r="C1" t="str">
            <v>PROJECT OVERVIEW</v>
          </cell>
          <cell r="D1" t="str">
            <v>RELATED PROGRAMS</v>
          </cell>
          <cell r="E1" t="str">
            <v>PROJECT REGION</v>
          </cell>
          <cell r="F1" t="str">
            <v>PROJECT LOCATION</v>
          </cell>
          <cell r="G1" t="str">
            <v>PROJECT LOCATION</v>
          </cell>
          <cell r="H1" t="str">
            <v>COUNTRIES TO BE IMPACTED &amp; HOW</v>
          </cell>
          <cell r="I1" t="str">
            <v>SECTOR</v>
          </cell>
          <cell r="J1" t="str">
            <v>SUB-SECTOR</v>
          </cell>
          <cell r="K1" t="str">
            <v>OTHER RELATED SECTORS</v>
          </cell>
          <cell r="L1" t="str">
            <v>DEAL TYPE</v>
          </cell>
          <cell r="M1" t="str">
            <v>PROJECT SPONSORS</v>
          </cell>
          <cell r="N1" t="str">
            <v>TOTAL PROJECT COST (m$)</v>
          </cell>
          <cell r="O1" t="str">
            <v>NO OF YEARS COST IS SPREAD OVER</v>
          </cell>
          <cell r="P1" t="str">
            <v>WILL PROJECT BE FINANCED BY PUBLIC CAPITAL</v>
          </cell>
          <cell r="Q1" t="str">
            <v>HOW MUCH PC IS EXPECTED/HAS BEEN INVESTED</v>
          </cell>
          <cell r="R1" t="str">
            <v>SOURCE OF PC</v>
          </cell>
          <cell r="S1" t="str">
            <v>TARGET GEARING (DEBT-EQUITY RATIO)</v>
          </cell>
          <cell r="T1" t="str">
            <v>AMOUNT RAISED/COMMITTED TO DATE (Private)</v>
          </cell>
          <cell r="U1" t="str">
            <v>LATEST FINANCING ROUND</v>
          </cell>
          <cell r="V1" t="str">
            <v>FINANCING SOURCE TO DATE</v>
          </cell>
          <cell r="W1" t="str">
            <v>PROJECT OFFTAKERS</v>
          </cell>
          <cell r="X1" t="str">
            <v>PROJECT FINANCING ARRANGERS</v>
          </cell>
          <cell r="Y1" t="str">
            <v>RISKS</v>
          </cell>
          <cell r="Z1" t="str">
            <v>MITIGATION STRATEGIES</v>
          </cell>
          <cell r="AA1" t="str">
            <v>DEVELOPERS</v>
          </cell>
          <cell r="AB1" t="str">
            <v>CONTRACTORS</v>
          </cell>
          <cell r="AC1" t="str">
            <v>ARE THERE APPOINTED ADVISORS</v>
          </cell>
          <cell r="AD1" t="str">
            <v>APPOINTED ADVISORS</v>
          </cell>
          <cell r="AE1" t="str">
            <v>ARE MDBs INVOLVED</v>
          </cell>
          <cell r="AF1" t="str">
            <v>WHAT ARE THE MDBs</v>
          </cell>
          <cell r="AG1" t="str">
            <v>ARE ECAs INVOLVED</v>
          </cell>
          <cell r="AH1" t="str">
            <v>CONTRACTUAL STRUCTURE</v>
          </cell>
          <cell r="AI1" t="str">
            <v>LATEST MILESTONE</v>
          </cell>
          <cell r="AJ1" t="str">
            <v>CONCEPTUAL DESIGN PERIOD</v>
          </cell>
          <cell r="AK1" t="str">
            <v>FEASIBILITY ASSESSMENT PERIOD</v>
          </cell>
          <cell r="AL1" t="str">
            <v>STRUCTURING/FINANCIAL CLOSE PERIOD</v>
          </cell>
          <cell r="AM1" t="str">
            <v>CONSTRUCTION/BUILD PERIOD</v>
          </cell>
          <cell r="AN1" t="str">
            <v>OPERATING PERIOD</v>
          </cell>
          <cell r="AO1" t="str">
            <v>OPERATION START DATE</v>
          </cell>
          <cell r="AP1" t="str">
            <v>LIKELIHOOD OF BEING OPERATIONAL</v>
          </cell>
          <cell r="AQ1" t="str">
            <v>STAGE OF MATURITY</v>
          </cell>
          <cell r="AR1" t="str">
            <v>YEARS OF PREVIOUS FUNDING ROUNDS</v>
          </cell>
          <cell r="AS1" t="str">
            <v>ACTIONS TO REACH NEXT PHASE</v>
          </cell>
          <cell r="AT1" t="str">
            <v>SIX(6) MONTHS STEPS</v>
          </cell>
          <cell r="AU1" t="str">
            <v>SIX(6) MONTHS FINANCING</v>
          </cell>
          <cell r="AV1" t="str">
            <v>TYPE OF FINANCE REQUIRED (SIX MONTHS)</v>
          </cell>
          <cell r="AW1" t="str">
            <v>MIN SIZE OF INVESTMENT (SIX MONTHS</v>
          </cell>
          <cell r="AX1" t="str">
            <v>TWELVE(12) MONTHS STEPS</v>
          </cell>
          <cell r="AY1" t="str">
            <v>TWELVE(12) MONTHS FINANCING</v>
          </cell>
          <cell r="AZ1" t="str">
            <v>TYPE OF FINANCE REQUIRED (TWELVE MONTHS)</v>
          </cell>
          <cell r="BA1" t="str">
            <v>MIN SIZE OF INVESTMENT (TWELVE MONTHS)</v>
          </cell>
          <cell r="BB1" t="str">
            <v>BARRIERS TO RAISING FUNDS</v>
          </cell>
          <cell r="BC1" t="str">
            <v>SUPPORT NEEDED TO UNLOCK INVESTMENTS</v>
          </cell>
          <cell r="BD1" t="str">
            <v>DEBT FACILITY/EQUITY RATING</v>
          </cell>
          <cell r="BE1" t="str">
            <v>DEBT FINANCING TENOR</v>
          </cell>
          <cell r="BF1" t="str">
            <v>IS THERE AVAILABILITY OF FIRST LOSS TRANCHE</v>
          </cell>
          <cell r="BG1" t="str">
            <v>BORROWING ENTITY NAME</v>
          </cell>
          <cell r="BH1" t="str">
            <v>BORROWING ENTITY JURISDICTION</v>
          </cell>
          <cell r="BI1" t="str">
            <v>BORROWER SHAREHOLDERS</v>
          </cell>
          <cell r="BJ1" t="str">
            <v>SHAREHOLDING OF TOP SHAREHOLDER</v>
          </cell>
          <cell r="BK1" t="str">
            <v>GUARANTORS</v>
          </cell>
          <cell r="BL1" t="str">
            <v>SECURITY PACKAGE/GUARANTEE STRUCTURE</v>
          </cell>
          <cell r="BM1" t="str">
            <v>WILL FINANCING BE REQUIRED AFTER 12 MONTHS</v>
          </cell>
          <cell r="BN1" t="str">
            <v>FUNDING REQUIRED (AFTER TWELVE MONTHS)</v>
          </cell>
          <cell r="BO1" t="str">
            <v>WHAT WOULD IT BE USED FOR</v>
          </cell>
          <cell r="BP1" t="str">
            <v>TYPE OF FINANCE REQUIRED (AFTER TWELVE MONTHS)</v>
          </cell>
          <cell r="BQ1" t="str">
            <v>MINIMUM FUNDING (AFTER TWELVE MONTHS)</v>
          </cell>
          <cell r="BR1" t="str">
            <v>NATURE OF CLIMATE IMPACT</v>
          </cell>
          <cell r="BS1" t="str">
            <v>SCALE OF IMPACT</v>
          </cell>
          <cell r="BT1" t="str">
            <v>EXPLANATION OF IMPACT</v>
          </cell>
          <cell r="BU1" t="str">
            <v>EXPECTED ADDRESSABLE MARKET</v>
          </cell>
          <cell r="BV1" t="str">
            <v>SUSTAINABLE DEV GOAL(S)</v>
          </cell>
          <cell r="BW1" t="str">
            <v>MRV APPROACH</v>
          </cell>
          <cell r="BX1" t="str">
            <v>INFORMATION SOURCE</v>
          </cell>
          <cell r="BY1" t="str">
            <v>CAN CC/UNECA REACH OUT</v>
          </cell>
          <cell r="BZ1" t="str">
            <v>CONTACT DETAILS</v>
          </cell>
        </row>
        <row r="2">
          <cell r="B2" t="str">
            <v>Cambodia green bond</v>
          </cell>
          <cell r="C2" t="str">
            <v>Bond issuance</v>
          </cell>
          <cell r="D2" t="str">
            <v>No</v>
          </cell>
          <cell r="E2" t="str">
            <v>East and NorthEast Asia</v>
          </cell>
          <cell r="F2" t="str">
            <v>Cambodia</v>
          </cell>
          <cell r="G2" t="str">
            <v>Cambodia, Cambodia</v>
          </cell>
          <cell r="H2" t="str">
            <v>Cambodia: marketbased instruments</v>
          </cell>
          <cell r="I2" t="str">
            <v>Land Restoration &amp; Building Resilience</v>
          </cell>
          <cell r="J2" t="str">
            <v>early warning</v>
          </cell>
          <cell r="K2" t="str">
            <v>Other: Please specify, None</v>
          </cell>
          <cell r="L2" t="str">
            <v>Infrastructure asset  greenfield (building brand new facilities from the ground up)</v>
          </cell>
          <cell r="M2" t="str">
            <v>Cambodia</v>
          </cell>
          <cell r="N2" t="str">
            <v>10 millions</v>
          </cell>
          <cell r="O2" t="str">
            <v>5</v>
          </cell>
          <cell r="P2" t="str">
            <v>Expect no public capital in final capital structure</v>
          </cell>
          <cell r="S2" t="str">
            <v>80/20</v>
          </cell>
          <cell r="T2" t="str">
            <v>1 million</v>
          </cell>
          <cell r="V2" t="str">
            <v>N/A</v>
          </cell>
          <cell r="W2"/>
          <cell r="X2" t="str">
            <v>security exchange</v>
          </cell>
          <cell r="Y2" t="str">
            <v>Currency risk</v>
          </cell>
          <cell r="Z2" t="str">
            <v>foreign exchange fluctuations</v>
          </cell>
          <cell r="AA2" t="str">
            <v>Security exchange</v>
          </cell>
          <cell r="AB2" t="str">
            <v>N/A</v>
          </cell>
          <cell r="AC2" t="str">
            <v>Yes</v>
          </cell>
          <cell r="AD2" t="str">
            <v>SC</v>
          </cell>
          <cell r="AE2" t="str">
            <v>No</v>
          </cell>
          <cell r="AG2" t="str">
            <v>No</v>
          </cell>
          <cell r="AH2" t="str">
            <v>Public private partnership</v>
          </cell>
          <cell r="AI2" t="str">
            <v>Conceptual design (concept design and concept note)</v>
          </cell>
          <cell r="AJ2">
            <v>202022</v>
          </cell>
          <cell r="AK2">
            <v>202223</v>
          </cell>
          <cell r="AL2" t="str">
            <v>2024</v>
          </cell>
          <cell r="AM2">
            <v>202526</v>
          </cell>
          <cell r="AN2">
            <v>202630</v>
          </cell>
          <cell r="AO2" t="str">
            <v>2031</v>
          </cell>
          <cell r="AP2" t="str">
            <v>10%</v>
          </cell>
          <cell r="AS2" t="str">
            <v>completion</v>
          </cell>
          <cell r="AT2" t="str">
            <v>feasibility assessment</v>
          </cell>
          <cell r="AU2" t="str">
            <v>USD 100000</v>
          </cell>
          <cell r="AV2" t="str">
            <v>Grant, please specify which type:: sponsor</v>
          </cell>
          <cell r="AW2" t="str">
            <v>1 million</v>
          </cell>
          <cell r="AX2" t="str">
            <v>review</v>
          </cell>
          <cell r="AY2" t="str">
            <v>100000@</v>
          </cell>
          <cell r="AZ2" t="str">
            <v>Grant, please specify which type:: donation</v>
          </cell>
          <cell r="BA2" t="str">
            <v>50000</v>
          </cell>
          <cell r="BB2" t="str">
            <v>lack of exposure to investors</v>
          </cell>
          <cell r="BC2" t="str">
            <v>assessment</v>
          </cell>
          <cell r="BM2" t="str">
            <v>No</v>
          </cell>
          <cell r="BR2"/>
          <cell r="BS2"/>
          <cell r="BV2"/>
        </row>
        <row r="3">
          <cell r="B3" t="str">
            <v>Cambodia First Green Bond</v>
          </cell>
          <cell r="C3" t="str">
            <v>1. Background of Issuer and Promoter: Issuer is a special purpose company set up to develop, own and operate a fully operational 20MW solar photovoltaic (“PV”) power plant in Svay Rieng Province, Cambodia. The solar PV power plant was fully built and achieved its Commercial Operation Date on 31 January 2022. Issuer is a subsidiary of  an integrated electrical power technology group of companies listed on the Main Market of Bursa Malaysia.
2. Issue Type and Amount: Senior Bond of up to USD19 million to refinance existing bank loan 
3. Green: Issuer's green bond framework is being reviewed by an accredited external review and Issuer committed to have the Bond certified by Climate Bond Initiative 
4. Salient features of the Solar PV plant: (a) The plant carries a standard 20year PPA with Cambodia's stateowned utility company EDC on a takeorpay basis for a maximum capacity of 20MWac injecting into the national grid via a nearby substation. (b) The plant achieved its COD on 31 January 2022 and has been operating at P90 level with no reported incidence. (c) the plant contribute to Cambodian government goal of net zero by 2050 by increasing its renewable energy mix, particularly solar mix since Cambodia has one of the highest solar irradiation resource in the world. Thanks to that and also the credit strength of the EDC and the bankability of the PPA, solar installed capacity has increased from 10MW in 2017 to 337.8 MW in 2021. Multiple other large scale projects are under construction.</v>
          </cell>
          <cell r="D3" t="str">
            <v>None</v>
          </cell>
          <cell r="E3" t="str">
            <v>South and SouthWest Asia</v>
          </cell>
          <cell r="F3" t="str">
            <v>Svay Rieng Province</v>
          </cell>
          <cell r="G3" t="str">
            <v>Svay Rieng Province, Cambodia</v>
          </cell>
          <cell r="H3" t="str">
            <v>Cambodia</v>
          </cell>
          <cell r="I3" t="str">
            <v>Energy</v>
          </cell>
          <cell r="J3" t="str">
            <v>Solar</v>
          </cell>
          <cell r="K3" t="str">
            <v>Energy</v>
          </cell>
          <cell r="L3" t="str">
            <v>Infrastructure asset  brownfield (refurbishing, expanding or purchasing an existing facility)</v>
          </cell>
          <cell r="M3" t="str">
            <v>Pestech International Berhad (Equity) and RHB Bank (Cambodia) as project financier</v>
          </cell>
          <cell r="N3" t="str">
            <v>USD25.9 million (inclusive of preCOD operating and financing costs)</v>
          </cell>
          <cell r="O3" t="str">
            <v>20 years commenced from 31 January 2022 (COD)</v>
          </cell>
          <cell r="S3" t="str">
            <v>Maximum 80/20 debt to equity</v>
          </cell>
          <cell r="T3" t="str">
            <v>USD25.6 million</v>
          </cell>
          <cell r="V3" t="str">
            <v>Pestech International Berhad (Equity of USD10 million) and RHB Bank (debt financing of USD16 million)</v>
          </cell>
          <cell r="W3" t="str">
            <v>Yes, please specify who:: Cambodia's state utility Electricité Du Cambodge (EDC)</v>
          </cell>
          <cell r="X3" t="str">
            <v>RHB Securities (Cambodia)</v>
          </cell>
          <cell r="Y3" t="str">
            <v>Currency risk, Climate risk, Credit risk, Demandside risk, Inflation risk, Counterparty risk, Operational risk</v>
          </cell>
          <cell r="Z3" t="str">
            <v>Electricity payment is in USD. The EDC has the right to pay up to 10% of a monthly bill in local currency khmer riel at the prevailing market rate. The bond is issued and settled in USD, The project contribute directly to the lower emission due to its competitive tarrif compared to heavy fuel oil and coal generation in the country., PPA is for 20years on a takeorpay basis. EDC credit and it's PPA has proven highly bankable among southeast Asia regional banks and investors., PPA term is on a takeorpay basis., Electricity tariff is fixed for the entire 20 year PPA, EDC is the sole counter party as offtaker., The plant is developed and operated by entities within the Pestech Group which has high technical knowledge and knowhow in the utilityscale electrical industry for many years. The group has track record and experience in EPCC and O&amp;M of utilities assets.</v>
          </cell>
          <cell r="AA3" t="str">
            <v>Developer is a special purpose company under the name Green Sustainable Ventures (Cambodia). The ultimate sponsor and holding company is PESTECH International Berhad, an electrical enginerring group listed on the main board of Bursa Malaysia.</v>
          </cell>
          <cell r="AB3" t="str">
            <v>PESTECH (Cambodia) Plc, the subsidiary of PESTECH International Berhad, is the turnkey contractor for the project.</v>
          </cell>
          <cell r="AC3" t="str">
            <v>Yes</v>
          </cell>
          <cell r="AD3" t="str">
            <v>1. RHB Securities (Cambodia)  Lead Arranger 2. VDB/Bayon Law Group as the lawers and 3. Grant Thornton as the reporting accountant.</v>
          </cell>
          <cell r="AE3" t="str">
            <v>Yes, please explain:</v>
          </cell>
          <cell r="AF3" t="str">
            <v>We are currently in discussion with one particular multilateral development fund. We are unable to disclose their name since the investment is not finalized and we had not asked for their consent.</v>
          </cell>
          <cell r="AG3" t="str">
            <v>No</v>
          </cell>
          <cell r="AH3" t="str">
            <v>Design, build, operate</v>
          </cell>
          <cell r="AI3" t="str">
            <v>Operational</v>
          </cell>
          <cell r="AJ3" t="str">
            <v>Completed</v>
          </cell>
          <cell r="AK3" t="str">
            <v>Completed</v>
          </cell>
          <cell r="AL3" t="str">
            <v>Completed</v>
          </cell>
          <cell r="AM3" t="str">
            <v>Completed</v>
          </cell>
          <cell r="AN3" t="str">
            <v>The PPA is for 20 years commenced from COD 31 January 2022</v>
          </cell>
          <cell r="AO3" t="str">
            <v>Operational date: 27 January 2022, COD: 31 January 2022</v>
          </cell>
          <cell r="AP3" t="str">
            <v>Completed</v>
          </cell>
          <cell r="AS3" t="str">
            <v>N/A</v>
          </cell>
          <cell r="AT3" t="str">
            <v>N/A</v>
          </cell>
          <cell r="AU3" t="str">
            <v>USD19 million to refinance existing facility and reimburse to Sponsor.</v>
          </cell>
          <cell r="AV3" t="str">
            <v>Debt, please specify which type:: Senior Bond/Debt of up to USD19 million</v>
          </cell>
          <cell r="AW3" t="str">
            <v>USD2 million</v>
          </cell>
          <cell r="AX3" t="str">
            <v>1. Investors are invited to submit indicative interest starting September 2022 
2. Target settlement: Q4 2022.</v>
          </cell>
          <cell r="AY3" t="str">
            <v>Senior Bond/Debt of up to USD19 million</v>
          </cell>
          <cell r="AZ3" t="str">
            <v>Debt, please specify which type:: Senior Bond/Debt of up to USD19 million</v>
          </cell>
          <cell r="BA3" t="str">
            <v>USD 2 million</v>
          </cell>
          <cell r="BB3" t="str">
            <v>Rising cost of debt versus existing cost of bank loan.</v>
          </cell>
          <cell r="BC3" t="str">
            <v>Mobilizing debt investment</v>
          </cell>
          <cell r="BD3" t="str">
            <v>Senior Bond</v>
          </cell>
          <cell r="BE3" t="str">
            <v>17 years</v>
          </cell>
          <cell r="BF3" t="str">
            <v>No</v>
          </cell>
          <cell r="BG3" t="str">
            <v>Green Sustainable Ventures (Cambodia)</v>
          </cell>
          <cell r="BH3" t="str">
            <v>Cambodia</v>
          </cell>
          <cell r="BI3" t="str">
            <v>PESTECH International Berhad (ultimate controlling shareholder)  94% ownership and Mr Salah A Essa  6% ownership</v>
          </cell>
          <cell r="BJ3" t="str">
            <v>PESTECH International Berhad (ultimate controlling shareholder)  94% ownership</v>
          </cell>
          <cell r="BK3" t="str">
            <v>PESTECH International Berhad</v>
          </cell>
          <cell r="BL3" t="str">
            <v xml:space="preserve"> Assignment of rights and benefits of PPA and Direct Agreement with the EDC and first ranking charge on project land (leasehold) among others.</v>
          </cell>
          <cell r="BM3" t="str">
            <v>No</v>
          </cell>
          <cell r="BR3" t="str">
            <v>Mitigation  emissions avoidance (e.g., renewable energy, clean cookstoves)</v>
          </cell>
          <cell r="BS3" t="str">
            <v>The Project enables increased production of renewable energy which displaces energy from fueloil given its competitive position. The plant will save on an average of 7,004 tCO₂ per annum., 36,790 MWh/year</v>
          </cell>
          <cell r="BT3" t="str">
            <v>The renewable energy transpose generation above is based on the PVsyst P90 simulation. For the first 5 month of operation (FebJune 2022), the plant generated total of 16,236 MWh or an average of 3,247 Mwh per month .</v>
          </cell>
          <cell r="BV3" t="str">
            <v>7. Affordable &amp; clean energy: 13. Climate action</v>
          </cell>
          <cell r="BW3" t="str">
            <v>The project green framework will be reviewed by third party and will aim to get certification from Climate Bond Initiative</v>
          </cell>
          <cell r="BX3" t="str">
            <v>Iv Ranarith, RHB Securities (Cambodia)</v>
          </cell>
          <cell r="BY3" t="str">
            <v>Yes, please provide your email address:</v>
          </cell>
          <cell r="BZ3" t="str">
            <v>ranarith.iv@rhbgroup.com</v>
          </cell>
        </row>
        <row r="4">
          <cell r="B4" t="str">
            <v>Bangkok E-Bus Programme</v>
          </cell>
          <cell r="C4" t="str">
            <v>Bangkok EBus Programme aims to transform entire privately operated public buses within Bangkok from gasoline powered to electric buses. The project will involve between 1,0005,000 buses  that would be replaced by electric buses manufactured in Thailand. Project is expected to commence operation in Q4 2022 and continue rollout afterwards.</v>
          </cell>
          <cell r="D4" t="str">
            <v>First of its kind in Thailand</v>
          </cell>
          <cell r="E4" t="str">
            <v>South and SouthWest Asia</v>
          </cell>
          <cell r="G4" t="str">
            <v>Thailand</v>
          </cell>
          <cell r="H4" t="str">
            <v>Thailand: EBuses within Bangkok and vicinity</v>
          </cell>
          <cell r="I4" t="str">
            <v>Transport</v>
          </cell>
          <cell r="J4" t="str">
            <v>Public Transport Electrification</v>
          </cell>
          <cell r="K4" t="str">
            <v>Energy, Transport, Carbon Credits</v>
          </cell>
          <cell r="L4" t="str">
            <v>Infrastructure asset  brownfield (refurbishing, expanding or purchasing an existing facility)</v>
          </cell>
          <cell r="W4"/>
          <cell r="Y4"/>
          <cell r="Z4"/>
          <cell r="AV4"/>
          <cell r="AZ4"/>
          <cell r="BR4"/>
          <cell r="BS4"/>
          <cell r="BV4"/>
        </row>
        <row r="5">
          <cell r="B5" t="str">
            <v>Renewable Energy for Climate Resilient Projects and Hydrogen Project</v>
          </cell>
          <cell r="C5" t="str">
            <v>Bhutan is diversify renewable energy sector from hydrpower projects to solar power/panel projects and hydrogen. Main objective  for diversification is for energy secuirty and become renewable energy hub. Also, to leverage carbon credit trading  to enhance resource mobilization for small landlocked country from reneable energy. In terms of time line, early financer is better and best option we are exploring.</v>
          </cell>
          <cell r="D5" t="str">
            <v>All mega hydropower projects implementation are undrgoing between the two Governments  Govt. of India  and Royal Govt of Bhutan under the umberalla of 30,000 MW by 2030s.</v>
          </cell>
          <cell r="E5" t="str">
            <v>SouthEast Asia</v>
          </cell>
          <cell r="F5" t="str">
            <v>Bhutan</v>
          </cell>
          <cell r="G5" t="str">
            <v>Bhutan, Bhutan</v>
          </cell>
          <cell r="H5" t="str">
            <v>Bangladesh, Bhutan, India, Japan, Singapore: Crossboarder trading by diversifying market, Increase domestic supply., Increase supply in Indian market, Carbon Credit Trading, Carbon Credit Trading</v>
          </cell>
          <cell r="I5" t="str">
            <v>Energy</v>
          </cell>
          <cell r="J5" t="str">
            <v>solar, Transport through hydrogen and carbon trading</v>
          </cell>
          <cell r="K5" t="str">
            <v>Energy, Transport, Food Security &amp; Agriculture, Digital Transformation, Carbon Credits</v>
          </cell>
          <cell r="L5" t="str">
            <v>Infrastructure asset  greenfield (building brand new facilities from the ground up)</v>
          </cell>
          <cell r="M5" t="str">
            <v>No sponsor for solar projects and hydrogen project</v>
          </cell>
          <cell r="N5" t="str">
            <v>US$1.5 billion</v>
          </cell>
          <cell r="O5" t="str">
            <v>3 years</v>
          </cell>
          <cell r="P5" t="str">
            <v>No public capital invested, but expected in final capital structure</v>
          </cell>
          <cell r="Q5" t="str">
            <v>Need further stduies</v>
          </cell>
          <cell r="R5" t="str">
            <v>NPPF, commercial Banks, SOEs  Druk Holdings &amp; Investments &amp; Druk Green Power Corporation</v>
          </cell>
          <cell r="S5" t="str">
            <v>80:20</v>
          </cell>
          <cell r="T5" t="str">
            <v>In terms of solar and hydrogen is very minimal</v>
          </cell>
          <cell r="V5" t="str">
            <v>In renewable energy, Govt of India, Asian Developemnt Bank, Govt of Japan/JICA, Govt, of Austria, EU and World Bank for TA supports for feasibility studies</v>
          </cell>
          <cell r="W5" t="str">
            <v>No</v>
          </cell>
          <cell r="X5" t="str">
            <v>NA</v>
          </cell>
          <cell r="Y5" t="str">
            <v>Currency risk, Climate risk</v>
          </cell>
          <cell r="Z5" t="str">
            <v>Looking for applying financial derivatives  hedging and swap facility, strigent compliance and protection of environment; water shed management and glacial lakes management</v>
          </cell>
          <cell r="AA5" t="str">
            <v>Govt of Bhutan</v>
          </cell>
          <cell r="AB5" t="str">
            <v>Either Internation and domestic. Open for global participation</v>
          </cell>
          <cell r="AC5" t="str">
            <v>No</v>
          </cell>
          <cell r="AE5" t="str">
            <v>Yes, please explain:</v>
          </cell>
          <cell r="AF5" t="str">
            <v>ADB, WB and IMF are advising the government.</v>
          </cell>
          <cell r="AG5" t="str">
            <v>No</v>
          </cell>
          <cell r="AH5" t="str">
            <v>Concession</v>
          </cell>
          <cell r="AI5" t="str">
            <v>Feasibility assessment (conducting technical, organizational, financial, social, environmental study for project approval)</v>
          </cell>
          <cell r="AJ5">
            <v>20222023</v>
          </cell>
          <cell r="AK5" t="str">
            <v>2023</v>
          </cell>
          <cell r="AL5" t="str">
            <v>2023</v>
          </cell>
          <cell r="AM5">
            <v>20232025</v>
          </cell>
          <cell r="AN5" t="str">
            <v>2025</v>
          </cell>
          <cell r="AO5" t="str">
            <v>Dec  2025</v>
          </cell>
          <cell r="AP5" t="str">
            <v>We have all the expertise at domestic and ready made market to get into operation</v>
          </cell>
          <cell r="AS5" t="str">
            <v>Financing</v>
          </cell>
          <cell r="AT5" t="str">
            <v>financing confirmation</v>
          </cell>
          <cell r="AU5" t="str">
            <v>US$ 500 million</v>
          </cell>
          <cell r="AV5" t="str">
            <v>Grant, please specify which type:: first option and then to concessional financing, if any.</v>
          </cell>
          <cell r="AW5" t="str">
            <v>each project US$40 million</v>
          </cell>
          <cell r="AX5" t="str">
            <v>Technical and fiancial readiness</v>
          </cell>
          <cell r="AY5" t="str">
            <v>we are looking for both USD and Euro curries investment.</v>
          </cell>
          <cell r="AZ5" t="str">
            <v>Grant, please specify which type:: Grant first and followed by concesional borrowings, if any.</v>
          </cell>
          <cell r="BA5" t="str">
            <v>consortium is also best option we could see it.</v>
          </cell>
          <cell r="BB5" t="str">
            <v>Lack of sovereing rating and lack of international market experiences.</v>
          </cell>
          <cell r="BC5" t="str">
            <v>To take up projects at investment landscape to showcase potentiality.</v>
          </cell>
          <cell r="BM5" t="str">
            <v>Yes</v>
          </cell>
          <cell r="BN5" t="str">
            <v>remaining amoiunt of US$ 500 million each in stagger manner</v>
          </cell>
          <cell r="BO5" t="str">
            <v>projects (Solar &amp; Hydrogen)</v>
          </cell>
          <cell r="BP5" t="str">
            <v>Grant, please specify which type:</v>
          </cell>
          <cell r="BQ5" t="str">
            <v>consortium</v>
          </cell>
          <cell r="BR5" t="str">
            <v>Mitigation  emissions avoidance (e.g., renewable energy, clean cookstoves): Mitigation  natured based sequestration (e.g., regenerative agriculture): Adaptation &amp; resilience (e.g., flood defences, climate resilient crops)</v>
          </cell>
          <cell r="BS5" t="str">
            <v>NA, NA, NA, NA, NA, NA, NA, NA, NA, NA, NA, NA</v>
          </cell>
          <cell r="BT5" t="str">
            <v>NA</v>
          </cell>
          <cell r="BU5" t="str">
            <v>NA</v>
          </cell>
          <cell r="BV5" t="str">
            <v>1. No poverty: 2. No hunger: 3. Good health &amp; well being: 5. Gender equality: 6. Clean water &amp; sanitation: 7. Affordable &amp; clean energy: 8. Decent work &amp; economic growth: 9. Industry, innovation &amp; infrastructure: 10. Reduced inequalities: 11. Sustainable cities &amp; communities: 13. Climate action: 15. Life on land: 16. Peace, justice &amp; strong institutions</v>
          </cell>
          <cell r="BW5" t="str">
            <v>NA</v>
          </cell>
          <cell r="BX5" t="str">
            <v>Mr. Yeshi Lhendup, Department of Macreconomic Affairs, Ministry of Finance, BHUTAN</v>
          </cell>
          <cell r="BY5" t="str">
            <v>Yes, please provide your email address:</v>
          </cell>
          <cell r="BZ5" t="str">
            <v>official email ID: yeshilhendup@mof.gov.bt</v>
          </cell>
        </row>
        <row r="6">
          <cell r="B6" t="str">
            <v>Ponggang Minihydro Prower (2.8 Mega Watt)</v>
          </cell>
          <cell r="C6" t="str">
            <v>In 2008, an engineering lecture of Subang University began to explore the local renewable energy potential in the surrounding area. IBEKA Foundation as the leading microhydro power in Indonesia also looking for greater potential to scale up the concept of UNESCAP  IBEKA, the 5P's of Cinta Mekar I (120 kW) microhydro power project for social development.
Together as a partner, the team walked through the long river in an attempt to map the hydro potential, until they were impressed by the huge waterfall of Ponggang. Measuring the head, water discharge, flow duration curve, and social assessment which needs electricity access, the team committed to did the primary research and feasibility study.
Two years later, the team found the potential of Ponggang to generate 2.8 MW based on the primary study. The PreFeasibility Study was introduced to several potential donors and investment partners to gain financial support. Within the year of 2013 to 2017, Ponggang MHP project received a financial commitment from GDF Suez, PT. SMI, and Bukopin Bank for nearly 25% of the project cost. Currently, IBEKA strives to earn the financial gap to realize the project.
The objective of Ponggang MHP project is to provide electricity through renewable energy sources. The sources of this renewable energy project would benefit the local community through the 5P's business model, also benefit the climate change action through reducing the carbon equivalent from the existing power plant supply up to 12,581.94 tCO2e annually.
The local community benefits are earned by the community shares on project ownership (ongrid IPP). Which could be utilized for several social purposes, such as; education, health care, economic stimulus, social guarantee, and public facilities.</v>
          </cell>
          <cell r="D6" t="str">
            <v>Ponggang Minihydro Power (MHP) project is the scaleup of the Cinta Mekar I (120 kW) microhydro project in 2004.
Cinta Mekar I is the partnership project between IBEKA and UNESCAP to prove the social impact concept through the 5P's (Propoor public private partnership) business model on renewable energy.
This social study is the main objective of this project, which is also the domain of IBEKA mission to empower the local community, through their local resources, for local communities benefit.</v>
          </cell>
          <cell r="E6" t="str">
            <v>SouthEast Asia</v>
          </cell>
          <cell r="F6" t="str">
            <v>Ponggang Village, Subang Regency, West Java, Indonesia</v>
          </cell>
          <cell r="G6" t="str">
            <v>Ponggang Village, Subang Regency, West Java, Indonesia, Indonesia</v>
          </cell>
          <cell r="H6" t="str">
            <v>Indonesia: Power sold to State Electricity Corp.</v>
          </cell>
          <cell r="I6" t="str">
            <v>Energy</v>
          </cell>
          <cell r="J6" t="str">
            <v>Hydropower Plant</v>
          </cell>
          <cell r="K6" t="str">
            <v>Energy, Food Security &amp; Agriculture, Ecosystems Based Approach, Carbon Credits</v>
          </cell>
          <cell r="L6" t="str">
            <v>Infrastructure asset  greenfield (building brand new facilities from the ground up)</v>
          </cell>
          <cell r="M6" t="str">
            <v>(1.) GDF Suez (confidential letter) after their Gap Analysis Report on the Project PreFeasibility Study. (2.) Agence Francaise de Developpement (AFD) to support the Technical Study as professional consultant. (3.) PT. SMI (4.) Bukopin Bank</v>
          </cell>
          <cell r="N6" t="str">
            <v>USD 5,639,845.00</v>
          </cell>
          <cell r="O6" t="str">
            <v>2 years</v>
          </cell>
          <cell r="P6" t="str">
            <v>Public capital already invested</v>
          </cell>
          <cell r="Q6" t="str">
            <v>$732,759.00</v>
          </cell>
          <cell r="R6" t="str">
            <v>Villagers, NGO, and the Golden Share from the private sector</v>
          </cell>
          <cell r="S6" t="str">
            <v>70/30</v>
          </cell>
          <cell r="T6" t="str">
            <v>EUR 1,000,000.00 or equals to $1,010,000.00</v>
          </cell>
          <cell r="V6" t="str">
            <v>GDF Suez</v>
          </cell>
          <cell r="W6" t="str">
            <v>Yes, please specify who:: The State Electricity Corp. (PT. PLN)</v>
          </cell>
          <cell r="X6" t="str">
            <v>IBEKA Foundation</v>
          </cell>
          <cell r="Y6" t="str">
            <v>Currency risk</v>
          </cell>
          <cell r="Z6" t="str">
            <v>The project combine local material and overseas supplies (ex. mechanical machinery from Andritz Hydro, Germany) which need currency adjustment based on USD exchange rate at the transaction time.</v>
          </cell>
          <cell r="AA6" t="str">
            <v>IBEKA Foundation</v>
          </cell>
          <cell r="AB6" t="str">
            <v>Tamaris Hydro</v>
          </cell>
          <cell r="AC6" t="str">
            <v>No</v>
          </cell>
          <cell r="AE6" t="str">
            <v>Yes, please explain:</v>
          </cell>
          <cell r="AF6" t="str">
            <v>It is not proven yet. But, IBEKA strive to earn the banking support from Asian Development Bank (ADB) as the alternative funding sources to pay the community equities.</v>
          </cell>
          <cell r="AG6" t="str">
            <v>No</v>
          </cell>
          <cell r="AH6" t="str">
            <v>Public private partnership</v>
          </cell>
          <cell r="AI6" t="str">
            <v>Structuring/ financial close (defining terms of financing required and negotiating deals with finance providers ahead of construction/ build phase)</v>
          </cell>
          <cell r="AJ6" t="str">
            <v>2010  2013</v>
          </cell>
          <cell r="AK6" t="str">
            <v>2013  2015</v>
          </cell>
          <cell r="AL6" t="str">
            <v>2013  2022</v>
          </cell>
          <cell r="AM6" t="str">
            <v>2023  2024</v>
          </cell>
          <cell r="AN6" t="str">
            <v>2025  2045</v>
          </cell>
          <cell r="AO6" t="str">
            <v>Jauary 2025</v>
          </cell>
          <cell r="AU6" t="str">
            <v>$1,000,000.00</v>
          </cell>
          <cell r="AV6" t="str">
            <v>Grant, please specify which type:</v>
          </cell>
          <cell r="AZ6"/>
          <cell r="BR6"/>
          <cell r="BS6"/>
          <cell r="BV6"/>
        </row>
        <row r="7">
          <cell r="B7" t="str">
            <v>ACLEDA Bank Green Bond of USD 100 million</v>
          </cell>
          <cell r="C7" t="str">
            <v>ACLEDA Bank’s vision is to be Cambodia’s leading commercial bank providing superior financial services to all segments of the community. ACLEDA Bank is committed to issue the first green bond in Cambodia. An amount equal to the net proceeds of green bonds (“Net Proceeds”) issued under the ACLEDA Bank Green Bond Framework will be used to finance, in part or in full, new and/or existing Eligible Green Projects Categories (the “Eligible Green Projects”). 
ACLEDA Bank’s green bonds will support green projects, assets, and expenditures in the following categories: 
1 Renewable Energy
2 Green Buildings
3 Energy Efficiency
4 Clean Transportation
The Green Bond Framework outlines how we propose to use the proceeds of Green Bonds to fund eligible green projects that support our business strategy. The framework is aligned with both the Green Bond Principles 2021 (the “GBP”) developed by the International Capital Markets Association (ICMA) and ASEAN Green Bond Standards developed by the ASEAN Capital Markets Forum (ACMF).</v>
          </cell>
          <cell r="D7" t="str">
            <v>N/A</v>
          </cell>
          <cell r="E7" t="str">
            <v>SouthEast Asia</v>
          </cell>
          <cell r="F7" t="str">
            <v>Cambodia</v>
          </cell>
          <cell r="G7" t="str">
            <v>Cambodia, Cambodia</v>
          </cell>
          <cell r="H7" t="str">
            <v>Cambodia: ACLEDA Bank’s green bonds will support green projects, assets, and expenditures in the following categories:   1 Renewable Energy 2 Green Buildings 3 Energy Efficiency 4 Clean Transportation</v>
          </cell>
          <cell r="I7" t="str">
            <v>Energy</v>
          </cell>
          <cell r="J7" t="str">
            <v>1 Renewable Energy 2 Green Buildings 3 Energy Efficiency 4 Clean Transportation</v>
          </cell>
          <cell r="K7" t="str">
            <v>Energy, Transport, Water &amp; Cities</v>
          </cell>
          <cell r="L7" t="str">
            <v>Other, please specify: Green Bond</v>
          </cell>
          <cell r="M7" t="str">
            <v>ACLEDA Bank</v>
          </cell>
          <cell r="N7" t="str">
            <v>USD 100 million</v>
          </cell>
          <cell r="O7" t="str">
            <v>7 years</v>
          </cell>
          <cell r="T7" t="str">
            <v>N/A</v>
          </cell>
          <cell r="V7" t="str">
            <v>N/A</v>
          </cell>
          <cell r="W7" t="str">
            <v>No</v>
          </cell>
          <cell r="X7" t="str">
            <v>SBI Royal Securities Plc (Cambodia)</v>
          </cell>
          <cell r="Y7" t="str">
            <v>Currency risk</v>
          </cell>
          <cell r="Z7" t="str">
            <v>The settlment is USDlinked bond</v>
          </cell>
          <cell r="AA7" t="str">
            <v>ACLEDA Bank</v>
          </cell>
          <cell r="AC7" t="str">
            <v>Yes</v>
          </cell>
          <cell r="AD7" t="str">
            <v>Sithisak Law Firm to draft the Terms &amp; Conditions of Bond, Sustainalytics to provide the second party opion on green bond framework, Rating Agency of (Cambodia) Plc to provide a credit rarting on bond.</v>
          </cell>
          <cell r="AE7" t="str">
            <v>No</v>
          </cell>
          <cell r="AI7" t="str">
            <v>Feasibility assessment (conducting technical, organizational, financial, social, environmental study for project approval)</v>
          </cell>
          <cell r="AJ7" t="str">
            <v>N/A</v>
          </cell>
          <cell r="AK7" t="str">
            <v>N/A</v>
          </cell>
          <cell r="AL7" t="str">
            <v>N/A</v>
          </cell>
          <cell r="AM7" t="str">
            <v>N/A</v>
          </cell>
          <cell r="AN7" t="str">
            <v>N/A</v>
          </cell>
          <cell r="AO7" t="str">
            <v>N/A</v>
          </cell>
          <cell r="AP7" t="str">
            <v>N/A</v>
          </cell>
          <cell r="AS7" t="str">
            <v>1) Approval on Green Bond Issuance from Securities and Exchange Regulator of Cambodia (SERC)
2) Approval on Green Bond Listing from Cambodia Securities Exchange (CSX)
3) Bond Subscription 
4) Official bond listing on CSX</v>
          </cell>
          <cell r="AT7" t="str">
            <v>1) Documentation including 1) Drafting bond prospectus 2) Drafting green bond framework 3) Commitments from Investors in this green bond</v>
          </cell>
          <cell r="AU7" t="str">
            <v>Total Green Bond Issuance is USD 100 million divided into two times of issuance. The first issuance of USD 50 million to be completed within the next 6 months. The second issuance of USD 50 million to be completed within 6 months from the first. he</v>
          </cell>
          <cell r="AV7" t="str">
            <v>Debt, please specify which type:: Green Bond</v>
          </cell>
          <cell r="AW7" t="str">
            <v>Min. USD 5 million</v>
          </cell>
          <cell r="AX7" t="str">
            <v>1) Complete the first issuance of USD 50 million within the next 6 months or faster
2) Complete the second issuance of USD 50 million  within the next 6 months after the completion of the first issuance.</v>
          </cell>
          <cell r="AY7" t="str">
            <v>USD 100 million (Fxlinked settlement bond)</v>
          </cell>
          <cell r="AZ7" t="str">
            <v>Debt, please specify which type:: Green Bond</v>
          </cell>
          <cell r="BA7" t="str">
            <v>Min. USD 5 million</v>
          </cell>
          <cell r="BB7" t="str">
            <v>Cambodian bond market is at the early stage of development. It has been established in end of 2018. There are limited local investor base. 
Beside two main local life insurances that have invested in bond, the other investors have not come. And the investment size from local life insurance are still small.</v>
          </cell>
          <cell r="BC7" t="str">
            <v>The market needs further supports from main market participants to have promoted Cambodian sustainable finances to larger investors base. 
There shall be more events so that the progress of Cambodian sustainable finances should be regularly updated to investors.</v>
          </cell>
          <cell r="BD7" t="str">
            <v>Unsecured, Unsubordinated, Plain bonds (green bonds)</v>
          </cell>
          <cell r="BE7" t="str">
            <v>7 years</v>
          </cell>
          <cell r="BF7" t="str">
            <v>No</v>
          </cell>
          <cell r="BG7" t="str">
            <v>ACLEDA Bank</v>
          </cell>
          <cell r="BH7" t="str">
            <v>Cambodia</v>
          </cell>
          <cell r="BJ7" t="str">
            <v>Top shareholders: 1) 25% ACLEDA Finance Trust (AFT), 2) 18.07 Sumitomo Mitsui Banking Corporation, 3) 12.13% COFIBRED, 4) 12.13% ORIX Corporation, 5) 20.75% Shareholders Legalized from ASA, Plc, 6) 5% Public Shareholders</v>
          </cell>
          <cell r="BK7" t="str">
            <v>N/A</v>
          </cell>
          <cell r="BL7" t="str">
            <v>N/A</v>
          </cell>
          <cell r="BM7" t="str">
            <v>No</v>
          </cell>
          <cell r="BR7" t="str">
            <v>Mitigation  emissions avoidance (e.g., renewable energy, clean cookstoves)</v>
          </cell>
          <cell r="BS7" t="str">
            <v>To be required by investors., To be required by investors., To be required by investors., NA, To be required by investors., NA, NA, NA, NA, NA, nA, NA</v>
          </cell>
          <cell r="BT7" t="str">
            <v xml:space="preserve"> Installed renewable energy production capacity (MW) or kWh production
 Number of green buildings financed
 % Energy saving (Amount of energy saved (kWh)
 Number of electric cars, electric motorbike, electric bike that have purchased. 
 Number of passengers and/or passengerskilometer or amount of freight. 
 Water withdrawals or water treated, reused or avoided (in m3/a)
 Tab water infrastructure set up (km installed) or volume of clean drinking water in m3/a</v>
          </cell>
          <cell r="BU7" t="str">
            <v>1) Rrenewable energy, including solar energy, wind energy etc. 2) Green buildings with green certification of LEED (Gold or above), IFC edge etc, 3) Clean transportion in Cambodia</v>
          </cell>
          <cell r="BV7" t="str">
            <v>6. Clean water &amp; sanitation: 7. Affordable &amp; clean energy: 9. Industry, innovation &amp; infrastructure: 11. Sustainable cities &amp; communities: 13. Climate action</v>
          </cell>
          <cell r="BW7" t="str">
            <v>The green bond framework is to comply with both green bond principles of the International Capital Market Association (ICMA) or the ASEAN Capital Markets Forum (ACMF). Sustainalytics provides the second party opinion on the green bond framework and an annual review on the impact report and allocation report.</v>
          </cell>
          <cell r="BX7" t="str">
            <v>ACLEDA Bank (https://www.acledabank.com.kh/kh/eng/) and SBI Royal Securities (https://sbiroyal.com/)</v>
          </cell>
          <cell r="BY7" t="str">
            <v>Yes, please provide your email address:</v>
          </cell>
          <cell r="BZ7" t="str">
            <v>tseng@sbiroyal.com</v>
          </cell>
        </row>
        <row r="8">
          <cell r="B8" t="str">
            <v>Wing Bank Sustainability Bond</v>
          </cell>
          <cell r="C8" t="str">
            <v>Wing Bank is in compliance with the Sustainability Bond Guidelines of the International Capital Market Association (ICMA) and ASEAN Sustainability Bond Standards.
The utilization of the net proceeds of the bond for eligible Green and Social Projects that should provide clear environmental benefits, which will be assessed and, where feasible, quantified by the issuer. 
1) Eligible Green Projects:
 Renewable energy;
 Energy efficiency;
 Clean transportation;
 Certified green building
2) Eligible Social Projects
Affordable housing
 Affordable basic infrastructure (e.g. clean drinking water, sewers, sanitation, transport, energy)
 Access to essential services (e.g. health, education and vocational training, healthcare, financing, and financial services)
 Employment generation, and programs designed to prevent and/or alleviate unemployment stemming from socioeconomic crises, including through the potential effect of SME financing and microfinance.</v>
          </cell>
          <cell r="D8" t="str">
            <v>N/A</v>
          </cell>
          <cell r="E8" t="str">
            <v>SouthEast Asia</v>
          </cell>
          <cell r="F8" t="str">
            <v>Cambodia</v>
          </cell>
          <cell r="G8" t="str">
            <v>Cambodia, Cambodia</v>
          </cell>
          <cell r="H8" t="str">
            <v>Cambodia</v>
          </cell>
          <cell r="I8" t="str">
            <v>Energy</v>
          </cell>
          <cell r="J8" t="str">
            <v>1) Eligible Green Projects:  Renewable energy;  Energy efficiency;  Clean transportation;  Certified green building 2) Eligible Social Projects Affordable housing  Affordable basic infrastructure</v>
          </cell>
          <cell r="K8" t="str">
            <v>Energy, Transport, Carbon Credits, Water &amp; Cities, Other: Please specify, Social projects such as affordable house, women enterpreneur etc.</v>
          </cell>
          <cell r="L8" t="str">
            <v>Other, please specify: Sustainability Bond</v>
          </cell>
          <cell r="M8" t="str">
            <v>Wing Bank Cambodia</v>
          </cell>
          <cell r="N8" t="str">
            <v>USD 100 million</v>
          </cell>
          <cell r="O8" t="str">
            <v>5 years</v>
          </cell>
          <cell r="P8" t="str">
            <v>Expect no public capital in final capital structure</v>
          </cell>
          <cell r="T8" t="str">
            <v>N/A</v>
          </cell>
          <cell r="V8" t="str">
            <v>N/A</v>
          </cell>
          <cell r="W8" t="str">
            <v>No</v>
          </cell>
          <cell r="X8" t="str">
            <v>SBI Royal Securities Plc (Cambodia)</v>
          </cell>
          <cell r="Y8" t="str">
            <v>Currency risk</v>
          </cell>
          <cell r="Z8" t="str">
            <v>The settlment is USDlinked bond</v>
          </cell>
          <cell r="AA8" t="str">
            <v>Wing Bank Cambodia</v>
          </cell>
          <cell r="AC8" t="str">
            <v>No</v>
          </cell>
          <cell r="AE8" t="str">
            <v>No</v>
          </cell>
          <cell r="AI8" t="str">
            <v>Feasibility assessment (conducting technical, organizational, financial, social, environmental study for project approval)</v>
          </cell>
          <cell r="AJ8" t="str">
            <v>N/A</v>
          </cell>
          <cell r="AK8" t="str">
            <v>N/A</v>
          </cell>
          <cell r="AL8" t="str">
            <v>N/A</v>
          </cell>
          <cell r="AM8" t="str">
            <v>N/A</v>
          </cell>
          <cell r="AN8" t="str">
            <v>N/A</v>
          </cell>
          <cell r="AO8" t="str">
            <v>N/A</v>
          </cell>
          <cell r="AP8" t="str">
            <v>N/A</v>
          </cell>
          <cell r="AS8" t="str">
            <v>1) Bond documentation including bond prospectus, terms and conditions of bond, sustainability financing framework 2) Roadshow to strategic investors/cornerstone investors</v>
          </cell>
          <cell r="AT8" t="str">
            <v>1) Bond documentation including bond prospectus, terms and conditions of bond, sustainability financing framework 2) Roadshow to strategic investors/cornerstone investors</v>
          </cell>
          <cell r="AU8" t="str">
            <v>USD 50 million</v>
          </cell>
          <cell r="AV8" t="str">
            <v>Debt, please specify which type:: Sustainability Bond plus Sustainability loan</v>
          </cell>
          <cell r="AW8" t="str">
            <v>Min. USD 5 million</v>
          </cell>
          <cell r="AX8" t="str">
            <v>1) Bond documentation including bond prospectus, terms and conditions of bond, sustainability financing framework 2) Roadshow to strategic investors/cornerstone investors 3) Bond Listing on the Stock Exchange/ financial close</v>
          </cell>
          <cell r="AY8" t="str">
            <v>USD 100 million</v>
          </cell>
          <cell r="AZ8" t="str">
            <v>Debt, please specify which type:: Sustainability Bond and Sustainability Loan</v>
          </cell>
          <cell r="BA8" t="str">
            <v>Min. USD 5 million</v>
          </cell>
          <cell r="BB8" t="str">
            <v>Cambodian bond market is at the early stage of development. The bond market has been launched at the end of 2018, 4 years ago. 
Local investor base is still very limited. Besides a few main life insurances, other investors do not come yet. Then, to complete transactions, we need to rely on offshore investors including DFIs.</v>
          </cell>
          <cell r="BC8" t="str">
            <v>ESG bonds have been promoted by the Cambodian government and also Securities Exchange Regulator of Cambodia. Big FIs in Cambodia are looking to issue social bond, green bond and sustainability bond. Then, these information should be shared and get supports from potential investors. At any event about sustainable finance or ESG bond in the region, we would like to have an opportunity to present an update on Cambodian sustainable finance or ESG bond.</v>
          </cell>
          <cell r="BD8" t="str">
            <v>Unsecured, Unsubordinated, Plain bonds and Loan (Sustainability bonds or Loans)</v>
          </cell>
          <cell r="BE8" t="str">
            <v>5 years</v>
          </cell>
          <cell r="BF8" t="str">
            <v>No</v>
          </cell>
          <cell r="BG8" t="str">
            <v>Wing Bank Cambodia</v>
          </cell>
          <cell r="BH8" t="str">
            <v>Cambodia</v>
          </cell>
          <cell r="BI8" t="str">
            <v>100% Neak Oknha Kith Meng</v>
          </cell>
          <cell r="BJ8" t="str">
            <v>100% Neak Oknha Kith Meng</v>
          </cell>
          <cell r="BK8" t="str">
            <v>N/A</v>
          </cell>
          <cell r="BL8" t="str">
            <v>N/A</v>
          </cell>
          <cell r="BM8" t="str">
            <v>No</v>
          </cell>
          <cell r="BR8" t="str">
            <v>Mitigation  emissions avoidance (e.g., renewable energy, clean cookstoves)</v>
          </cell>
          <cell r="BS8" t="str">
            <v>To be required by investors., To be required by investors., To be required by investors., N/A, To be required by investors., N/A, N/A, N/A, N/A, N/A, N/A, N/A</v>
          </cell>
          <cell r="BT8" t="str">
            <v xml:space="preserve"> Installed renewable energy production capacity (MW)
 Number for household families, companies, or factories that install solar panels. 
% Energy saving (Amount of energy saved (MW)
% Water saving
% Less Embodied Energy in Material
 % Energy saving (Amount of energy saved (MW)
Number of women entrepreneur got impacted by Covid</v>
          </cell>
          <cell r="BU8" t="str">
            <v>1) Rrenewable energy, including solar energy, wind energy etc. 2) Green buildings with green certification of LEED (Gold or above), IFC edge etc, 3) Clean transportion in Cambodia 4) Women Business Entreneur</v>
          </cell>
          <cell r="BV8" t="str">
            <v>1. No poverty: 5. Gender equality: 6. Clean water &amp; sanitation: 7. Affordable &amp; clean energy: 11. Sustainable cities &amp; communities: 13. Climate action</v>
          </cell>
          <cell r="BW8" t="str">
            <v>We will appoint Sustainalytics to provide a second party opinion on sustainability financing framework and also an annual review.</v>
          </cell>
          <cell r="BX8" t="str">
            <v>Wing Bank Cambodia (https://www.wingmoney.com/en/) and SBI Royal Securitiees (https://sbiroyal.com/)</v>
          </cell>
          <cell r="BY8" t="str">
            <v>Yes, please provide your email address:</v>
          </cell>
          <cell r="BZ8" t="str">
            <v>tseng@sbiroyal.com</v>
          </cell>
        </row>
        <row r="9">
          <cell r="B9" t="str">
            <v>111</v>
          </cell>
          <cell r="C9" t="str">
            <v>111</v>
          </cell>
          <cell r="D9" t="str">
            <v>111</v>
          </cell>
          <cell r="E9" t="str">
            <v>East and NorthEast Asia</v>
          </cell>
          <cell r="F9" t="str">
            <v>111</v>
          </cell>
          <cell r="G9" t="str">
            <v>111, China</v>
          </cell>
          <cell r="H9" t="str">
            <v>China: 111</v>
          </cell>
          <cell r="I9" t="str">
            <v>Food Security &amp; Agriculture</v>
          </cell>
          <cell r="J9" t="str">
            <v>基建</v>
          </cell>
          <cell r="K9" t="str">
            <v>Carbon Credits, Water &amp; Cities</v>
          </cell>
          <cell r="L9" t="str">
            <v>Infrastructure asset  greenfield (building brand new facilities from the ground up)</v>
          </cell>
          <cell r="M9" t="str">
            <v>111</v>
          </cell>
          <cell r="N9" t="str">
            <v>111</v>
          </cell>
          <cell r="O9" t="str">
            <v>111</v>
          </cell>
          <cell r="P9" t="str">
            <v>Public capital already invested</v>
          </cell>
          <cell r="Q9" t="str">
            <v>111</v>
          </cell>
          <cell r="R9" t="str">
            <v>111</v>
          </cell>
          <cell r="S9" t="str">
            <v>111</v>
          </cell>
          <cell r="T9" t="str">
            <v>450m</v>
          </cell>
          <cell r="V9" t="str">
            <v>N/A</v>
          </cell>
          <cell r="W9"/>
          <cell r="X9" t="str">
            <v>社会资本/大禹</v>
          </cell>
          <cell r="Y9" t="str">
            <v>Political risk</v>
          </cell>
          <cell r="Z9"/>
          <cell r="AA9" t="str">
            <v>政府水务局</v>
          </cell>
          <cell r="AB9" t="str">
            <v>大禹</v>
          </cell>
          <cell r="AC9" t="str">
            <v>No</v>
          </cell>
          <cell r="AE9" t="str">
            <v>No</v>
          </cell>
          <cell r="AG9" t="str">
            <v>No</v>
          </cell>
          <cell r="AH9" t="str">
            <v>Public private partnership</v>
          </cell>
          <cell r="AI9" t="str">
            <v>Operational</v>
          </cell>
          <cell r="AJ9" t="str">
            <v>11</v>
          </cell>
          <cell r="AK9" t="str">
            <v>111</v>
          </cell>
          <cell r="AL9" t="str">
            <v>111</v>
          </cell>
          <cell r="AM9" t="str">
            <v>111</v>
          </cell>
          <cell r="AN9" t="str">
            <v>111111</v>
          </cell>
          <cell r="AO9" t="str">
            <v>111</v>
          </cell>
          <cell r="AP9" t="str">
            <v>100%，DONE！</v>
          </cell>
          <cell r="AS9" t="str">
            <v>T</v>
          </cell>
          <cell r="AT9" t="str">
            <v>O</v>
          </cell>
          <cell r="AU9" t="str">
            <v>0</v>
          </cell>
          <cell r="AV9" t="str">
            <v>Other, please specify:: 投资已到位</v>
          </cell>
          <cell r="AW9" t="str">
            <v>100m</v>
          </cell>
          <cell r="AX9" t="str">
            <v>O</v>
          </cell>
          <cell r="AY9" t="str">
            <v>0</v>
          </cell>
          <cell r="AZ9" t="str">
            <v>Other, please specify:: AD</v>
          </cell>
          <cell r="BA9" t="str">
            <v>100m</v>
          </cell>
          <cell r="BB9" t="str">
            <v>融资担保条件过高</v>
          </cell>
          <cell r="BC9" t="str">
            <v>投资人应该更关注项目本身的盈利能力，而非第三方担保</v>
          </cell>
          <cell r="BM9" t="str">
            <v>No</v>
          </cell>
          <cell r="BR9" t="str">
            <v>Mitigation  natured based sequestration (e.g., regenerative agriculture): Adaptation &amp; resilience (e.g., flood defences, climate resilient crops)</v>
          </cell>
          <cell r="BS9" t="str">
            <v>0, 15.2万吨, 0, 0, 6.63万, 20万, 0, 0, 24.4%, 农民人均纯收入增长58%以上, 灌溉保证率提高到90%以上</v>
          </cell>
          <cell r="BT9" t="str">
            <v>通过项目近两年的运营，得到了政府及农户的高度认可。取得了四省（省水、省肥、省时、省工）、两增（增产率达24.4%，农民人均纯收入增长58%以上）、两提高（灌溉保证率提高到90%以上，灌区群众的节水意识明显增强）的显著成效。</v>
          </cell>
          <cell r="BU9" t="str">
            <v>11.4万亩</v>
          </cell>
          <cell r="BV9" t="str">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v>
          </cell>
          <cell r="BW9" t="str">
            <v>政府定期对项目进行绩效考核、农民增收指标。</v>
          </cell>
        </row>
        <row r="10">
          <cell r="B10" t="str">
            <v>111</v>
          </cell>
          <cell r="C10" t="str">
            <v>The project covers an area of 7,600 hectares of farmland and its annual water supply is 44.822 million m3, saving 21.58 million m3 of water on average annually. The project takes the construction of largescale irrigation area as the carrier, the innovation of system and mechanism as the driving force, introducing the private sector to participate in the investment, construction, operation, and management of agricultural and water conservancy facilities.</v>
          </cell>
          <cell r="D10" t="str">
            <v>111</v>
          </cell>
          <cell r="E10" t="str">
            <v>East and NorthEast Asia</v>
          </cell>
          <cell r="F10" t="str">
            <v>111</v>
          </cell>
          <cell r="G10" t="str">
            <v>111, Micronesia (Federated states of)</v>
          </cell>
          <cell r="H10" t="str">
            <v>Kyrgyzstan</v>
          </cell>
          <cell r="I10" t="str">
            <v>Land Restoration &amp; Building Resilience</v>
          </cell>
          <cell r="J10" t="str">
            <v>111</v>
          </cell>
          <cell r="K10" t="str">
            <v>Land Restoration &amp; Building Resilience</v>
          </cell>
          <cell r="L10" t="str">
            <v>Infrastructure asset  brownfield (refurbishing, expanding or purchasing an existing facility)</v>
          </cell>
          <cell r="W10"/>
          <cell r="Y10"/>
          <cell r="Z10"/>
          <cell r="AV10"/>
          <cell r="AZ10"/>
          <cell r="BR10"/>
          <cell r="BS10"/>
          <cell r="BV10"/>
        </row>
        <row r="11">
          <cell r="B11" t="str">
            <v>Bio Base Asia Pilot Plant (BBAPP)</v>
          </cell>
          <cell r="C11" t="str">
            <v>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is built at “EECi BIOPOLIS”, a translational research hub for biobased industry, situated at the Eastern Economic Corridor of Innovation (EECi), Thailand.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v>
          </cell>
          <cell r="D11" t="str">
            <v>No.</v>
          </cell>
          <cell r="E11" t="str">
            <v>SouthEast Asia</v>
          </cell>
          <cell r="F11" t="str">
            <v>Thailand</v>
          </cell>
          <cell r="G11" t="str">
            <v>Thailand</v>
          </cell>
          <cell r="H11" t="str">
            <v>Thailand: In fact, clients from anywhere in the world can receive services.</v>
          </cell>
          <cell r="I11" t="str">
            <v>Other: Please specify</v>
          </cell>
          <cell r="J11" t="str">
            <v>Biobased industry  upstream to downstream processes</v>
          </cell>
          <cell r="K11" t="str">
            <v>Food Security &amp; Agriculture</v>
          </cell>
          <cell r="L11" t="str">
            <v>Enterprise/ venture/ going concern (e.g., electric bike manufacturer, climate software business)</v>
          </cell>
          <cell r="P11" t="str">
            <v>Public capital already invested</v>
          </cell>
          <cell r="Q11" t="str">
            <v>3,200 million Baht</v>
          </cell>
          <cell r="T11" t="str">
            <v>....</v>
          </cell>
          <cell r="W11"/>
          <cell r="Y11" t="str">
            <v>Currency risk, Operational risk</v>
          </cell>
          <cell r="Z11" t="str">
            <v>The construction budget has already been fixed . Hence, if Thai Baht value decreases, some capability of the pilot plant may have to be cut down., Staff with high experience in scaleup operation the biorefinery pilot plant is required.</v>
          </cell>
          <cell r="AC11" t="str">
            <v>No</v>
          </cell>
          <cell r="AE11" t="str">
            <v>No</v>
          </cell>
          <cell r="AQ11" t="str">
            <v>Seed (prerevenue)</v>
          </cell>
          <cell r="AS11" t="str">
            <v>...</v>
          </cell>
          <cell r="AT11" t="str">
            <v>....</v>
          </cell>
          <cell r="AU11" t="str">
            <v>ื</v>
          </cell>
          <cell r="AV11" t="str">
            <v>Other, please specify:</v>
          </cell>
          <cell r="AX11" t="str">
            <v>....</v>
          </cell>
          <cell r="AY11" t="str">
            <v>...</v>
          </cell>
          <cell r="AZ11" t="str">
            <v>Other, please specify:: ...</v>
          </cell>
          <cell r="BM11" t="str">
            <v>No</v>
          </cell>
          <cell r="BR11"/>
          <cell r="BS11"/>
          <cell r="BV11"/>
        </row>
        <row r="12">
          <cell r="B12" t="str">
            <v>Ponggang Mini-hydro Power (2.8 MW), green energy for sustainable development</v>
          </cell>
          <cell r="C12" t="str">
            <v>BACKGROUND
In 2008, an engineering lecture of Subang University began to explore the local renewable energy potential in the surrounding area. Together with IBEKA as a partner, the team walked through the long river of Cilamaya in an attempt to map the potential, until they were impressed by the huge waterfall of Ponggang. Measuring the head, water discharge, flow duration curve, and social assessment which needs electricity access, the team commit to do the primary research and prefeasibility study.
Two years later, the team found the potential of Ponggang village to generate 2.8 MW green energy based on the site survey. The PreFeasibility Study was introduced to several potential donors and investment partners to gain financial support. 
OBJECTIVES
The objective of Ponggang MHP project is to provide green energy sources. The sources of this renewable energy project would substitute the Coalsteam Power Plant of Banten 3 Lontar OMU up to 19,922 MWh annually. It is contribute to 17,393 tCO2e carbon equivalent mitigation for climate change goals. The project business model also benefit the local community by their ongrid revenue sharing on publicprivate partnership.
The community earning could be utilized for several social purposes, such as; education, health care, economic stimulus, social guarantee, and public facilities.
TIMELINE
Within 2013 to 2017, Ponggang MHP project received a financial commitment from GDF Suez, PT. SMI, and Bukopin Bank for nearly 20% of the project cost. Currently, IBEKA strives to earn the financial gap to realize the project.
2008 – 2010: Site survey and exploration
2010 – 2013: PreFeasibility Studies
2014 – 2020: Project promotion and pitch
Q3Q4 2022: Financial closed (publicprivate partnership), MOU
Q1Q3 2023: Establish the purpose Company, permitting, PPA
Q4 2023       : Begin the construction process
Q1Q4 2024 : Constructions
2025 – 2045 : Operational</v>
          </cell>
          <cell r="D12" t="str">
            <v>Ponggang MHP project is the scale up of Cinta Mekar I (120 kW) microhydro power project for social development. The project was the pilot for Propoor Public Private Partnership (5P’s) business model, initiated by UNESCAP and IBEKA in 2004.</v>
          </cell>
          <cell r="E12" t="str">
            <v>SouthEast Asia</v>
          </cell>
          <cell r="F12" t="str">
            <v>Ponggang Village, Subang Regency, West Java</v>
          </cell>
          <cell r="G12" t="str">
            <v>Ponggang Village, Subang Regency, West Java, Indonesia</v>
          </cell>
          <cell r="H12" t="str">
            <v>Indonesia</v>
          </cell>
          <cell r="I12" t="str">
            <v>Energy</v>
          </cell>
          <cell r="J12" t="str">
            <v>Energy – hydro</v>
          </cell>
          <cell r="K12" t="str">
            <v>Ecosystems Based Approach, Carbon Credits</v>
          </cell>
          <cell r="L12" t="str">
            <v>Infrastructure asset  greenfield (building brand new facilities from the ground up)</v>
          </cell>
          <cell r="M12" t="str">
            <v>Private sector potential sponsor: PT. SMI, Bukopin Bank, and Tamaris Hydro, Public sector potential donor: GDF Suez, Bezos Earth Fund, UNESCAP</v>
          </cell>
          <cell r="N12" t="str">
            <v>$5,639,845.00</v>
          </cell>
          <cell r="O12" t="str">
            <v>2 Years</v>
          </cell>
          <cell r="P12" t="str">
            <v>No public capital invested, but expected in final capital structure</v>
          </cell>
          <cell r="Q12" t="str">
            <v>$1,500,000.00</v>
          </cell>
          <cell r="R12" t="str">
            <v>GDF Suez, NGO, and Golden Shares (from the private sector partner)</v>
          </cell>
          <cell r="S12" t="str">
            <v>70/30</v>
          </cell>
          <cell r="T12" t="str">
            <v>$1,010,000.00</v>
          </cell>
          <cell r="V12" t="str">
            <v>GDF Suez</v>
          </cell>
          <cell r="W12" t="str">
            <v>Yes, please specify who:: The State Electricity Corp. (PLN)</v>
          </cell>
          <cell r="X12" t="str">
            <v>IBEKA, Investment &amp; Innovation Department</v>
          </cell>
          <cell r="Y12" t="str">
            <v>Currency risk</v>
          </cell>
          <cell r="Z12" t="str">
            <v>Local resources are in Indonesian Rupiah (IDR), the mechanical and electrical are in Euro (EUR) if the product made by Andritz Hydro (Austria)</v>
          </cell>
          <cell r="AA12" t="str">
            <v>IBEKA Foundation</v>
          </cell>
          <cell r="AB12" t="str">
            <v>Tamaris Hydro</v>
          </cell>
          <cell r="AC12" t="str">
            <v>Yes</v>
          </cell>
          <cell r="AD12" t="str">
            <v>Tamaris Hydro  Technical, Subang University  Technical</v>
          </cell>
          <cell r="AE12" t="str">
            <v>No</v>
          </cell>
          <cell r="AG12" t="str">
            <v>No</v>
          </cell>
          <cell r="AH12" t="str">
            <v>Public private partnership</v>
          </cell>
          <cell r="AI12" t="str">
            <v>Structuring/ financial close (defining terms of financing required and negotiating deals with finance providers ahead of construction/ build phase)</v>
          </cell>
          <cell r="AJ12" t="str">
            <v>2010  2013</v>
          </cell>
          <cell r="AK12" t="str">
            <v>2013  2015</v>
          </cell>
          <cell r="AL12" t="str">
            <v>2013  2022</v>
          </cell>
          <cell r="AM12" t="str">
            <v>2023  2024</v>
          </cell>
          <cell r="AN12" t="str">
            <v>2025  2045</v>
          </cell>
          <cell r="AO12" t="str">
            <v>Jauary 2025</v>
          </cell>
          <cell r="AP12" t="str">
            <v>The project is mature in concept and planning, but lack of financial support for the implementation of 5P's business model. In April 2022, IBEKA invite PLN to discuss the project feasibility studies and their commitment to buy the energy produced.</v>
          </cell>
          <cell r="AS12" t="str">
            <v>2008 – 2010: Site survey and exploration
2010 – 2013: PreFeasibility Studies
2014 – 2020: Project promotion and pitch
Q3Q4 2022: Financial closed (publicprivate partnership), partnership MOU
Q1Q3 2023: Establish the purpose Company, permitting principal, environment, and construction, PPA process to PLN
Q4 2023       : Begin the construction process, order for turbine and mechanical/electrical component
Q1Q4 2024: Constructions, development, and installation
2025 – 2045: Kick off operational, selling power to PLN, maintenance, social development</v>
          </cell>
          <cell r="AT12" t="str">
            <v>1. Partnership agreement between pubic and private sector in a legal step.
2. Request GDF Suez and other donors to support the public financial capital as their chipin/equities.
3. Establish the purpose company of publicprivate partnership and showing the financial commitment.
4. Land acquisition.
5. Permitting the principal, environment, and construction to process the PPA agreement with PLN.</v>
          </cell>
          <cell r="AU12" t="str">
            <v>$1,000,000.00</v>
          </cell>
          <cell r="AV12" t="str">
            <v>Grant, please specify which type:: Grant as the initial capital for public to pay their equity/shares proportionally</v>
          </cell>
          <cell r="AW12" t="str">
            <v>$500,000.00</v>
          </cell>
          <cell r="AX12" t="str">
            <v>1. Partnership agreement between pubic and private sector in a legal step.
2. Request GDF Suez and other donors to support the public financial capital as their chipin/equities.
3. Establish the purpose company of publicprivate partnership and showing the financial commitment (10% chipin capital).
4. Land acquisition.
5. Permitting the principal, environment, and construction to process the PPA agreement with PLN (70% chipin capital).
6. Preorder the mechanical and electrical component.
7. Preconstruction activity: access road, weir, and channel
8. Power house construction</v>
          </cell>
          <cell r="AY12" t="str">
            <v>$3,000,000.00</v>
          </cell>
          <cell r="AZ12" t="str">
            <v>Grant, please specify which type:: Grant (pure) for financing the public equities</v>
          </cell>
          <cell r="BA12" t="str">
            <v>$500,000.00</v>
          </cell>
          <cell r="BB12" t="str">
            <v>The 5P's business model seems to less attracting the private sectors. The public which represent by a cooperative form, will bring along the heterogeneity of people that make it hard to solve a dispute due to the democracy process. Thus, risking the investment and business activity of the private sector who involve in the partnership.</v>
          </cell>
          <cell r="BC12" t="str">
            <v>1. A business guarantee from the intermediate party (IBEKA).
2. The tariff guarantee from the PLN (Government), affirmative or unconditional letter of takeorpay tariff for the project to ensure the payback of the investment. 
3. The project insurance to backup the loses in the unexpected event (could be Nippon Export and Investment Insurance).
4. The endorsement from UNESCAP to promote the project impact to the potential donors/partners.</v>
          </cell>
          <cell r="BM12" t="str">
            <v>Yes</v>
          </cell>
          <cell r="BN12" t="str">
            <v>$1,000,000.00</v>
          </cell>
          <cell r="BO12" t="str">
            <v>1. Initial capital for purpose company establishment.
2. Technical Project Consultant
3. Land acquisition.
4. Permitting to PPA.</v>
          </cell>
          <cell r="BP12" t="str">
            <v>Grant, please specify which type:</v>
          </cell>
          <cell r="BQ12" t="str">
            <v>$100,000.00</v>
          </cell>
          <cell r="BR12" t="str">
            <v>Mitigation  emissions avoidance (e.g., renewable energy, clean cookstoves)</v>
          </cell>
          <cell r="BS12" t="str">
            <v>17,393 tCO2e from the Steamcoal Power Plant substitutions., n/a, 19,992, 800, Ponggang villager with energy access and passive income for social development, Distribution of water debit for irrigation and household needs, 200 people, mainly the construction worker, n/a, n/a, $315,324.00 annual income for local community (Ponggang villagers)</v>
          </cell>
          <cell r="BT12" t="str">
            <v>The public own 30% of the IPP equity through the capital investment from grant (donor) and golden shares. Thus, equal to $1,691,954.00 of financial investment. The IPP business operational with PLN forecasted to generate $1,051,080.75 income annually. The 30% public ownership worth $$315,324.00 annual income, or $75,677,814.00 total revenue for the 20 years of PPA contract.
The Social Return on Investment (SROI) = ($75,677,814.00 / $1,691,954.00) = $44.73
Means, every dollar invested for public equity is equal to $44.73 benefit for the communities.
The project would benefit 4.382 people (mostly the villagers) and 1.163 household.</v>
          </cell>
          <cell r="BU12" t="str">
            <v>The Ponggang MHP would subtitute the Steamcoal Power Plant of Banten 3 Lontar OMU</v>
          </cell>
          <cell r="BV12" t="str">
            <v>1. No poverty: 2. No hunger: 3. Good health &amp; well being: 4. Quality education: 7. Affordable &amp; clean energy: 8. Decent work &amp; economic growth: 9. Industry, innovation &amp; infrastructure: 11. Sustainable cities &amp; communities: 12. Responsible consumption &amp; production: 13. Climate action: 17. Partnerships for the goals</v>
          </cell>
          <cell r="BW12" t="str">
            <v>The Ponggang MHP has no carbon emission, but eligible to trade the carbon trade mitigation for emissions reduction credits (ERCs). The MRV would be managed with the Indonesia Ministry of Environment and Forestry as the carbon control authorities. The MRV approach in Indonesia is implementing the Indonesia's National Carbon Accounting System (INCAS), designed for REDD+ goals.</v>
          </cell>
          <cell r="BX12" t="str">
            <v>Ariyanto Buchori, Senior Business Analyst of IBEKA.</v>
          </cell>
          <cell r="BY12" t="str">
            <v>Yes, please provide your email address:</v>
          </cell>
          <cell r="BZ12" t="str">
            <v>ariyanto.buchori@ibeka.or.id</v>
          </cell>
        </row>
        <row r="13">
          <cell r="B13" t="str">
            <v>Hydro-Eco Park in Dhaka</v>
          </cell>
          <cell r="C13" t="str">
            <v>A worldclass HydroEco Park to be developed in the heart of Dhaka, Bangladesh. Spread over 182 acres, accessible by 3 million people, and consisting of 11 zones with 50 different types of facilities (conservation, flood prevention, water treatment, retail, commercial, transport, entertainment etc)</v>
          </cell>
          <cell r="D13" t="str">
            <v>N/A</v>
          </cell>
          <cell r="E13" t="str">
            <v>South and SouthWest Asia</v>
          </cell>
          <cell r="G13" t="str">
            <v>Bangladesh</v>
          </cell>
          <cell r="H13" t="str">
            <v>Bangladesh</v>
          </cell>
          <cell r="I13" t="str">
            <v>Water &amp; Cities</v>
          </cell>
          <cell r="J13" t="str">
            <v>urban development, water retention, transport</v>
          </cell>
          <cell r="K13" t="str">
            <v>Water &amp; Cities</v>
          </cell>
          <cell r="L13" t="str">
            <v>Infrastructure asset  greenfield (building brand new facilities from the ground up)</v>
          </cell>
          <cell r="M13" t="str">
            <v>Dhaka City Corporation and Private Sector</v>
          </cell>
          <cell r="N13" t="str">
            <v>USD $250 million</v>
          </cell>
          <cell r="O13" t="str">
            <v>3yrs</v>
          </cell>
          <cell r="P13" t="str">
            <v>No public capital invested, but expected in final capital structure</v>
          </cell>
          <cell r="Q13" t="str">
            <v>USD $50 million</v>
          </cell>
          <cell r="R13" t="str">
            <v>Dhaka City Corporation</v>
          </cell>
          <cell r="S13" t="str">
            <v>TBD</v>
          </cell>
          <cell r="T13" t="str">
            <v>N/A</v>
          </cell>
          <cell r="V13" t="str">
            <v>N/A</v>
          </cell>
          <cell r="W13"/>
          <cell r="X13" t="str">
            <v>TBD</v>
          </cell>
          <cell r="Y13" t="str">
            <v>Operational risk</v>
          </cell>
          <cell r="Z13" t="str">
            <v>CIty Corporation will offer necessary facilities and support for efficient operations</v>
          </cell>
          <cell r="AA13" t="str">
            <v>TBD</v>
          </cell>
          <cell r="AB13" t="str">
            <v>TBD</v>
          </cell>
          <cell r="AC13" t="str">
            <v>No</v>
          </cell>
          <cell r="AE13" t="str">
            <v>No</v>
          </cell>
          <cell r="AG13" t="str">
            <v>No</v>
          </cell>
          <cell r="AH13" t="str">
            <v>Public private partnership</v>
          </cell>
          <cell r="AI13" t="str">
            <v>Feasibility assessment (conducting technical, organizational, financial, social, environmental study for project approval)</v>
          </cell>
          <cell r="AJ13" t="str">
            <v>Completed</v>
          </cell>
          <cell r="AK13">
            <v>20222023</v>
          </cell>
          <cell r="AL13">
            <v>20232024</v>
          </cell>
          <cell r="AM13">
            <v>20232026</v>
          </cell>
          <cell r="AN13" t="str">
            <v>2026 onward</v>
          </cell>
          <cell r="AO13" t="str">
            <v>January 1, 2026</v>
          </cell>
          <cell r="AP13" t="str">
            <v>High  given the project's impact on sustai</v>
          </cell>
          <cell r="AS13" t="str">
            <v>Financing and PPP structuring</v>
          </cell>
          <cell r="AT13" t="str">
            <v>complete social and environmental feasibility, structure PPP arrangement</v>
          </cell>
          <cell r="AU13" t="str">
            <v>USD 5 million</v>
          </cell>
          <cell r="AV13" t="str">
            <v>Equity, please specify which type:</v>
          </cell>
          <cell r="AW13" t="str">
            <v>USD 50 million</v>
          </cell>
          <cell r="AX13" t="str">
            <v>arrange financing, structure PPP arrangement</v>
          </cell>
          <cell r="AY13" t="str">
            <v>USD 10 million</v>
          </cell>
          <cell r="AZ13" t="str">
            <v>Equity, please specify which type:</v>
          </cell>
          <cell r="BA13" t="str">
            <v>USD 50 million</v>
          </cell>
          <cell r="BB13" t="str">
            <v>N/A</v>
          </cell>
          <cell r="BC13" t="str">
            <v>awareness among the global investment community</v>
          </cell>
          <cell r="BM13" t="str">
            <v>Yes</v>
          </cell>
          <cell r="BN13" t="str">
            <v>USD 250 million</v>
          </cell>
          <cell r="BO13" t="str">
            <v>Infrastructure Construction</v>
          </cell>
          <cell r="BP13" t="str">
            <v>Equity, please specify which type:</v>
          </cell>
          <cell r="BQ13" t="str">
            <v>USD 50 million</v>
          </cell>
          <cell r="BR13" t="str">
            <v>Adaptation &amp; resilience (e.g., flood defences, climate resilient crops)</v>
          </cell>
          <cell r="BS13" t="str">
            <v>TBD, 113 acre water retention area restored, 3 million people directly impacted and another 4 million people indirectly impacted, TBD, TBD, TBD</v>
          </cell>
          <cell r="BT13" t="str">
            <v>3 million people directly impacted and another 4 million people indirectly impacted</v>
          </cell>
          <cell r="BU13" t="str">
            <v>3 million people</v>
          </cell>
          <cell r="BV13" t="str">
            <v>6. Clean water &amp; sanitation: 8. Decent work &amp; economic growth: 9. Industry, innovation &amp; infrastructure: 11. Sustainable cities &amp; communities: 13. Climate action: 15. Life on land</v>
          </cell>
          <cell r="BW13" t="str">
            <v>TBD</v>
          </cell>
          <cell r="BX13" t="str">
            <v>Bangladesh University Urban Lab</v>
          </cell>
          <cell r="BY13" t="str">
            <v>Yes, please provide your email address:</v>
          </cell>
          <cell r="BZ13" t="str">
            <v>urbanlab@bu.edu.bd</v>
          </cell>
        </row>
        <row r="14">
          <cell r="B14" t="str">
            <v>India to UAE Undersea Power Interconnector</v>
          </cell>
          <cell r="C14" t="str">
            <v>With Renewable Energy (RE) achieving grid parity in different countries, largescale deployment of RE projects has accelerated worldwide. A wider gridbased interconnectivity across large geographies has the potential to overcome any intermittency, variability, and demand supply mismatch challenges and enable the world to transition to clean energy in a sustainable manner. 
Most countries with considerable RE deployment find their power demand peaks in the morning or the evening hours. This is also the time when RE availability, particularly Solar, is reduced. The support required for the grid at these times becomes more and more acute as the addition to Solar generation capacities ramps up across the World. This is where interregional connectivity to neighbouring countries grids comes in – which can help leverage time difference between countries – and surplus RE is injected from one country’s grid to another who needs it at that time. 
India is already connected to neighbouring countries on its eastern side, with 4000 to 5000 MW of Power annually being exchanged with Bangladesh, Bhutan, Nepal, and to some extent Myanmar. However, we don’t have at present access to Power grids/ Markets on the western side. Interregional Grid connections on the western side, once developed, can open multilateral power trade opportunities across regions and continents. India has a strategic location advantage, where access to new markets +/ 5 hours on eastern and western side, allows to export Solar Power being generated in peak sunshine hours, to other regions at the peak consumption/ load hours. 
In case of Gulf Cooperation Council (GCC) countries like the UAE, the morning peak demand period would coincide with peak sunshine period in India and the RE can then play a role in supporting UAE’s demand. Further, during seasonal peaks as well as other required times, access to cheaper alternate sources of power can help in significantly reducing the tariffs for end consumers.</v>
          </cell>
          <cell r="D14" t="str">
            <v>Green Grids Initiative  One Sun One World One Grid (GGIOSOWOG)
The One Sun One World One Grid (OSOWOG) is an initiative to introduce a transnational electricity grid that supplies power worldwide. The idea for this initiative was first proposed by India's PM Narendra Modi, during the assembly of the International Solar Alliance (ISA) in 2018. The Green Grids initiative (GGI) was launched by the United Kingdom (UK). This initiative intends to create a framework for international collaboration on the optimal use of renewable resources to ensure that clean and efficient energy is a reliable alternative for all countries to meet their energy requirements by 2030. At COP26 summit held in Glasgow in 2021, both the initiatives were launched together by India and UK as a part of bilateral cooperation in partnership with the ISA and the World Bank Group (WB). As both initiatives focused on the transition to RE at a global level, they merged and became a single initiative for a common purpose called the GGIOSOWOG.  
OSOWOG aims to provide power to about 140 countries through a common grid that will ensure the transfer of clean and efficient solar power. This will, in a way, create a global system that will allow clean energy to be distributed anywhere, at any time (the power generated in one part of the world where there is daytime can be transmitted and used in other parts of the world where there is night time).</v>
          </cell>
          <cell r="E14" t="str">
            <v>South and SouthWest Asia</v>
          </cell>
          <cell r="F14" t="str">
            <v>India and the UAE + International Waters</v>
          </cell>
          <cell r="G14" t="str">
            <v>India and the UAE + International Waters, India, Other</v>
          </cell>
          <cell r="H14" t="str">
            <v>India, Other: GCC Countries of UAE, Saudi Arabia, Oman, Bahrain, Kuwait, Qatar, and possibly further linkage to Egypt</v>
          </cell>
          <cell r="I14" t="str">
            <v>Energy</v>
          </cell>
          <cell r="J14" t="str">
            <v>Energy  Solar/ Wind/ Renewables + Power Transmission</v>
          </cell>
          <cell r="K14" t="str">
            <v>Energy</v>
          </cell>
          <cell r="L14" t="str">
            <v>Infrastructure asset  greenfield (building brand new facilities from the ground up)</v>
          </cell>
          <cell r="M14" t="str">
            <v>No sponsor</v>
          </cell>
          <cell r="N14" t="str">
            <v>Estimated USD 7.5 Billion</v>
          </cell>
          <cell r="O14" t="str">
            <v>4 years</v>
          </cell>
          <cell r="P14" t="str">
            <v>Expect no public capital in final capital structure</v>
          </cell>
          <cell r="S14" t="str">
            <v>80/20</v>
          </cell>
          <cell r="T14" t="str">
            <v>N/A</v>
          </cell>
          <cell r="V14" t="str">
            <v>N/A</v>
          </cell>
          <cell r="W14" t="str">
            <v>No</v>
          </cell>
          <cell r="X14" t="str">
            <v>N/A</v>
          </cell>
          <cell r="Y14" t="str">
            <v>Currency risk, Counterparty risk, Operational risk</v>
          </cell>
          <cell r="Z14" t="str">
            <v>Hedging, Sovereign guarantee backed offtake agreements, Stringent monitoring and bestinclass operations &amp; maintenance practices</v>
          </cell>
          <cell r="AA14" t="str">
            <v>Sterlite Power Transmission Limited; or a Joint Venture with another developer; or partnership with Govt. of India and Govt. of UAE</v>
          </cell>
          <cell r="AB14" t="str">
            <v>N/A</v>
          </cell>
          <cell r="AC14" t="str">
            <v>Yes</v>
          </cell>
          <cell r="AD14" t="str">
            <v>Multiple advisors for technocommercial studies. Names are confidential.</v>
          </cell>
          <cell r="AE14" t="str">
            <v>No</v>
          </cell>
          <cell r="AG14" t="str">
            <v>No</v>
          </cell>
          <cell r="AH14" t="str">
            <v>To be designed  Build, operate, transfer or Public private partnership</v>
          </cell>
          <cell r="AI14" t="str">
            <v>Feasibility assessment (conducting technical, organizational, financial, social, environmental study for project approval)</v>
          </cell>
          <cell r="AJ14">
            <v>20202022</v>
          </cell>
          <cell r="AK14">
            <v>20222023</v>
          </cell>
          <cell r="AL14">
            <v>20232024</v>
          </cell>
          <cell r="AM14">
            <v>20242027</v>
          </cell>
          <cell r="AN14">
            <v>20272057</v>
          </cell>
          <cell r="AO14" t="str">
            <v>June 2027</v>
          </cell>
          <cell r="AS14" t="str">
            <v>a) Technocommercial feasibility studies
b) Desktop routing study
c) Prefeasibility report</v>
          </cell>
          <cell r="AT14" t="str">
            <v>a) Planning Strategy 
b) Dialoguing with stakeholder 
c) Technocommercial feasibility study</v>
          </cell>
          <cell r="AU14" t="str">
            <v>USD 500,000</v>
          </cell>
          <cell r="AV14" t="str">
            <v>Grant, please specify which type:</v>
          </cell>
          <cell r="AW14" t="str">
            <v>No minimum size</v>
          </cell>
          <cell r="AX14" t="str">
            <v>a) Planning Strategy 
b) Dialoguing with stakeholder 
c) Technocommercial feasibility study
d) Desktop routing study
e) Map and Initiate statutory approvals/ clearances/ licenses 
f) Business case and revenue modelling</v>
          </cell>
          <cell r="AY14" t="str">
            <v>USD 4 Million</v>
          </cell>
          <cell r="AZ14" t="str">
            <v>Grant, please specify which type:</v>
          </cell>
          <cell r="BA14" t="str">
            <v>No minimum size</v>
          </cell>
          <cell r="BB14" t="str">
            <v xml:space="preserve"> First of its kind project in the world in terms of technical parameters. 
 Markets to be connected operate mostly in isolation. 
 Large capital expenditure outlay
 Challenging operating conditions
 No existing contractual framework in place for usage of asset/ capacity offtake</v>
          </cell>
          <cell r="BC14" t="str">
            <v xml:space="preserve"> Discussing the initiative with right set of stakeholders, to get traction for the relevant policy/ regulatory push.
 MoU or Initial Agreement for development work
 MoU or Initial Agreement for offtake of energy/ capacity 
 Interface with financiers/ lending agencies/ relevant government agencies and stakeholders 
 Development of contractual framework, with appropriate safeguards in place, to ensure protection of investments</v>
          </cell>
          <cell r="BM14" t="str">
            <v>Yes</v>
          </cell>
          <cell r="BN14" t="str">
            <v>USD 7.5 Billion</v>
          </cell>
          <cell r="BO14" t="str">
            <v>Project development and preparation for construction</v>
          </cell>
          <cell r="BP14" t="str">
            <v>Debt, please specify which type:</v>
          </cell>
          <cell r="BQ14" t="str">
            <v>No minimum size</v>
          </cell>
          <cell r="BR14" t="str">
            <v>Mitigation  emissions avoidance (e.g., renewable energy, clean cookstoves)</v>
          </cell>
          <cell r="BS14" t="str">
            <v>N/A, N/A, N/A, N/A, N/A, N/A, N/A, N/A, N/A</v>
          </cell>
          <cell r="BT14" t="str">
            <v>To be shared after conclusion of the technocommercial feasibility studies</v>
          </cell>
          <cell r="BU14" t="str">
            <v>To be shared after conclusion of the technocommercial feasibility studies</v>
          </cell>
          <cell r="BV14" t="str">
            <v>7. Affordable &amp; clean energy: 9. Industry, innovation &amp; infrastructure: 13. Climate action</v>
          </cell>
          <cell r="BW14" t="str">
            <v>N/A</v>
          </cell>
          <cell r="BX14" t="str">
            <v>Girish Deveshwar (Sterlite Power Transmission Limited)</v>
          </cell>
          <cell r="BY14" t="str">
            <v>Yes, please provide your email address:</v>
          </cell>
          <cell r="BZ14" t="str">
            <v>girish.deveshwar@sterlite.com</v>
          </cell>
        </row>
        <row r="15">
          <cell r="B15" t="str">
            <v>Lakadia Vadodara Transmission Project</v>
          </cell>
          <cell r="C15" t="str">
            <v>The Lakadia Vadodara Transmission Project Limited  is a “Green Energy Transmission Corridor” project aimed at meeting India’s renewable energy target of installing 175 GW by 2022. The transmission line is part of transmission strengthening to relieving over loading due to Renewable Energy (RE) injection in wind energy zones of Bhuj. The 329 km Lakadia – Vadodara 765 kV D/C line will help in the evacuation of power from RE sources in Kutch to Vadodara for onward dispersal. The project was secured through tariff based competitive bidding process.</v>
          </cell>
          <cell r="E15" t="str">
            <v>South and SouthWest Asia</v>
          </cell>
          <cell r="F15" t="str">
            <v>India</v>
          </cell>
          <cell r="G15" t="str">
            <v>India</v>
          </cell>
          <cell r="H15" t="str">
            <v>India</v>
          </cell>
          <cell r="I15" t="str">
            <v>Power Transmission</v>
          </cell>
          <cell r="J15" t="str">
            <v>Eelctric Transmission</v>
          </cell>
          <cell r="K15" t="str">
            <v>Energy</v>
          </cell>
          <cell r="L15" t="str">
            <v>Infrastructure asset  greenfield (building brand new facilities from the ground up)</v>
          </cell>
          <cell r="W15"/>
          <cell r="Y15"/>
          <cell r="Z15"/>
          <cell r="AV15"/>
          <cell r="AZ15"/>
          <cell r="BR15"/>
          <cell r="BS15"/>
          <cell r="BV15"/>
        </row>
        <row r="16">
          <cell r="B16" t="str">
            <v>Largescale Highefficiency Watersaving Irrigation in Yuanmou in Yunnan Province</v>
          </cell>
          <cell r="C16" t="str">
            <v>The project covers an area of 7,600 hectares of farmland and its annual water supply is 44.822 million m3, saving 21.58 million m3 of water on average annually. The project takes the construction of largescale irrigation area as the carrier, the innovation of system and mechanism as the driving force, introducing the private sector to participate in the investment, construction, operation, and management of agricultural and water conservancy facilities.</v>
          </cell>
          <cell r="D16" t="str">
            <v>Yuanmou County Pingtian and Wumao Irrigation District 5730 hectares irrigation construction concession project</v>
          </cell>
          <cell r="E16" t="str">
            <v>East and NorthEast Asia</v>
          </cell>
          <cell r="F16" t="str">
            <v>China</v>
          </cell>
          <cell r="G16" t="str">
            <v>China</v>
          </cell>
          <cell r="H16" t="str">
            <v>Bangladesh, Cambodia, China, India, Indonesia, Laos People’s Democratic Republic, Malaysia, Philippines (the), Singapore, Sri Lanka, Thailand, Vietnam</v>
          </cell>
          <cell r="I16" t="str">
            <v>Food Security &amp; Agriculture</v>
          </cell>
          <cell r="J16" t="str">
            <v>Agricultural infrastructure construction</v>
          </cell>
          <cell r="K16" t="str">
            <v>Water &amp; Cities</v>
          </cell>
          <cell r="L16" t="str">
            <v>Infrastructure asset  greenfield (building brand new facilities from the ground up)</v>
          </cell>
          <cell r="M16" t="str">
            <v>Water Bureau of Yuanmou County</v>
          </cell>
          <cell r="N16" t="str">
            <v>48.27 million USD</v>
          </cell>
          <cell r="O16" t="str">
            <v>21.5years</v>
          </cell>
          <cell r="P16" t="str">
            <v>Public capital already invested</v>
          </cell>
          <cell r="Q16" t="str">
            <v>29.43 million USD</v>
          </cell>
          <cell r="R16" t="str">
            <v>Yuanmou County People's Government</v>
          </cell>
          <cell r="S16" t="str">
            <v>15/85</v>
          </cell>
          <cell r="T16" t="str">
            <v>7.07milion USD</v>
          </cell>
          <cell r="V16" t="str">
            <v>N/A</v>
          </cell>
          <cell r="W16"/>
          <cell r="X16" t="str">
            <v>Dayu Group</v>
          </cell>
          <cell r="Y16" t="str">
            <v>Currency risk, Political risk, Climate risk, Credit risk, Demandside risk, Inflation risk</v>
          </cell>
          <cell r="Z16" t="str">
            <v>private sector financing risk; Government matching funds risk., Delays in land acquisition and approvals leading to delays in construction. Risk of changes in operating boundary conditions: including changes in external operating conditions such as national policies, tax policies, water prices, water allocation, etc., Risk of minimum demand in extreme climates. Natural disaster force majeure, private sector default early termination, In extreme weather, there may be insufficient water coming from the water source, or excessive rainfall, Hyperinflation. Interest rate fluctuation risk (excluding hyperinflation)</v>
          </cell>
          <cell r="AA16" t="str">
            <v>Yuanmou County Water Bureau</v>
          </cell>
          <cell r="AB16" t="str">
            <v>Dayu Irrigation Group Co.</v>
          </cell>
          <cell r="AC16" t="str">
            <v>No</v>
          </cell>
          <cell r="AE16" t="str">
            <v>No</v>
          </cell>
          <cell r="AG16" t="str">
            <v>No</v>
          </cell>
          <cell r="AH16" t="str">
            <v>Public private partnership</v>
          </cell>
          <cell r="AI16" t="str">
            <v>Operational</v>
          </cell>
          <cell r="AJ16" t="str">
            <v>2016</v>
          </cell>
          <cell r="AK16" t="str">
            <v>2016</v>
          </cell>
          <cell r="AL16" t="str">
            <v>2016</v>
          </cell>
          <cell r="AM16">
            <v>20162017</v>
          </cell>
          <cell r="AN16">
            <v>20182038</v>
          </cell>
          <cell r="AO16" t="str">
            <v>Trial operation starts in June 2018</v>
          </cell>
          <cell r="AP16" t="str">
            <v>100%. The project has entered the trial operation period in 2018</v>
          </cell>
          <cell r="AS16" t="str">
            <v>Transfer</v>
          </cell>
          <cell r="AT16" t="str">
            <v>Operational</v>
          </cell>
          <cell r="AU16" t="str">
            <v>Zero for this project, but needs for replicating this project model to other places.</v>
          </cell>
          <cell r="AV16" t="str">
            <v>Other, please specify:: None for this project, but needs for replicating this project model to other places by 13</v>
          </cell>
          <cell r="AW16" t="str">
            <v>2million USD</v>
          </cell>
          <cell r="AX16" t="str">
            <v>Operational for this project, replication for other projects.</v>
          </cell>
          <cell r="AY16" t="str">
            <v>None for this project, but needs for replicating this project model to other places</v>
          </cell>
          <cell r="AZ16" t="str">
            <v>Other, please specify:: None for this project, but needs for replicating this project model to other places</v>
          </cell>
          <cell r="BA16" t="str">
            <v>2 million USD</v>
          </cell>
          <cell r="BB16" t="str">
            <v>Excessive financing guarantee conditions</v>
          </cell>
          <cell r="BC16" t="str">
            <v>Investors should focus more on the profitability of the project itself rather than thirdparty guarantees</v>
          </cell>
          <cell r="BM16" t="str">
            <v>No</v>
          </cell>
          <cell r="BR16" t="str">
            <v>Mitigation  natured based sequestration (e.g., regenerative agriculture): Adaptation &amp; resilience (e.g., flood defences, climate resilient crops)</v>
          </cell>
          <cell r="BS16" t="str">
            <v>N/A, 15.2 (t CO2e/yr), N/A, N/A, 66300, 200000, The infratech application reduces farmers’ workload, N/A, Agricultural production increases 26.6% while income increases 17.4%, Water cost per hectare reduces for farmers from 195 USD to 124 USD yearly, Drought &amp; waterlogging are alleviated;  95% of water utilization rate is reached, 30% of fertilizer &amp; pesticide consumption is saved.</v>
          </cell>
          <cell r="BT16" t="str">
            <v>After the implementation of the project, mu irrigation is reduced from 100 cubic meters to 1520 cubic meters, saving 50%85% of water; fertilizer per mu is reduced by 25%30%, and the average mu water cost in the project area is reduced from the original 1258 yuan to 350 yuan, with an average mu income increase of more than 5000 yuan. The Yuanmou project has created good economic benefits for local farmers, boosted poverty alleviation and promoted the revitalization of the countryside through industrial prosperity. Yuanmou County Party committee and government seize the major opportunity of relocating from one place to another and building the Wudongde hydropower station, relocating nearly 4,000 Lisu people along the Jinsha River to the water reform project area, creating the first village of Lisu people in Yuanmou, benefiting 645 households and 2,349 people in poverty with cards on file.</v>
          </cell>
          <cell r="BU16" t="str">
            <v>7,600 hectares</v>
          </cell>
          <cell r="BV16" t="str">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v>
          </cell>
          <cell r="BW16" t="str">
            <v>The government regularly evaluates the performance of the project and the index of increasing farmers' income</v>
          </cell>
          <cell r="BX16" t="str">
            <v>Valentina Wang.  Dayu Irrigation Group Co.</v>
          </cell>
          <cell r="BY16" t="str">
            <v>Yes, please provide your email address:</v>
          </cell>
          <cell r="BZ16" t="str">
            <v>dyjszqb@dyjs.com</v>
          </cell>
        </row>
        <row r="17">
          <cell r="B17" t="str">
            <v>Pakistan’s Climate Financing and SDGs Investments Portfolio (SDGs Investments Project Development Facility)</v>
          </cell>
          <cell r="C17" t="str">
            <v>The SDGs Investments &amp; Climate Financing Facility is jointly led by the Ministry of Finance, Government of Pakistan and UNDP. The Facility identifies, develops, structures SDGs aligned bankable priority projects of high development impact with the potential to attract investment from a variety of local and global investors including financial markets. The duration of the proposed initiative shall be for 3 years, i.e. 20222024, with possibility for further extension based on demand.</v>
          </cell>
          <cell r="D17" t="str">
            <v>National SDGs Programme 
Climate Change Portfolio of UNDP</v>
          </cell>
          <cell r="E17" t="str">
            <v>South and SouthWest Asia</v>
          </cell>
          <cell r="F17" t="str">
            <v>Pakistan</v>
          </cell>
          <cell r="G17" t="str">
            <v>Pakistan</v>
          </cell>
          <cell r="H17" t="str">
            <v>Pakistan</v>
          </cell>
          <cell r="I17" t="str">
            <v>Ecosystems Based Approach</v>
          </cell>
          <cell r="J17" t="str">
            <v>Energy (Solar, Wind, Hydro), Transport (EV production and infrastructure), Carbon Credits (Manufacturing, Energy), and Blue Economy.</v>
          </cell>
          <cell r="K17" t="str">
            <v>Energy, Transport, Food Security &amp; Agriculture, Land Restoration &amp; Building Resilience, Ecosystems Based Approach, Digital Transformation, Carbon Credits, Blue Economy, Water &amp; Cities</v>
          </cell>
          <cell r="L17" t="str">
            <v>Other, please specify: All of the Above</v>
          </cell>
          <cell r="M17" t="str">
            <v>UNDP</v>
          </cell>
          <cell r="N17" t="str">
            <v>USD 3 million (Facility)</v>
          </cell>
          <cell r="O17" t="str">
            <v>3 Years</v>
          </cell>
          <cell r="P17" t="str">
            <v>No public capital invested, but expected in final capital structure</v>
          </cell>
          <cell r="Q17" t="str">
            <v>N/A</v>
          </cell>
          <cell r="R17" t="str">
            <v>N/A</v>
          </cell>
          <cell r="T17" t="str">
            <v>USD 0.441 million (Facility)</v>
          </cell>
          <cell r="V17" t="str">
            <v>UNDP</v>
          </cell>
          <cell r="W17" t="str">
            <v>Yes, please specify who:: Government of Pakistan</v>
          </cell>
          <cell r="X17" t="str">
            <v>UNDP</v>
          </cell>
          <cell r="Y17" t="str">
            <v>Other (please specify)</v>
          </cell>
          <cell r="Z17" t="str">
            <v>Risk mitigation strategies are being developed</v>
          </cell>
          <cell r="AA17" t="str">
            <v>UNDP</v>
          </cell>
          <cell r="AC17" t="str">
            <v>Yes</v>
          </cell>
          <cell r="AD17" t="str">
            <v>Senior Technical Advisor, Capital Market Expert, Impact Investment Expert, Project Finance Expert, Research &amp; Advocacy Expert, Gender &amp; Financing for Development Officer, Climate Finance Expert.</v>
          </cell>
          <cell r="AE17" t="str">
            <v>No</v>
          </cell>
          <cell r="AI17" t="str">
            <v>Conceptual design (concept design and concept note)</v>
          </cell>
          <cell r="AJ17">
            <v>20212022</v>
          </cell>
          <cell r="AK17">
            <v>20212022</v>
          </cell>
          <cell r="AL17">
            <v>20232024</v>
          </cell>
          <cell r="AM17">
            <v>20232024</v>
          </cell>
          <cell r="AN17">
            <v>20222024</v>
          </cell>
          <cell r="AO17" t="str">
            <v>August 2022</v>
          </cell>
          <cell r="AP17" t="str">
            <v>It has already started operating</v>
          </cell>
          <cell r="AS17" t="str">
            <v>•  Develop SDGs linked impact financing options for Pakistan (Bonds, private equity, concessional finance, blended financing)
•  Facilitate structuring, marketing, and impact assessment of up to US$ 1 billion ESG and Sustainability linked bonds 
•  Support Government to identify and mobilizing up to US$ 2 to 3 billion impact financing for climate related priority sectors 
•  Support private sector entrepreneurs/initiatives to raise US$100 million equity and debt for building climate resilience
•  Create corporate governance, financial structuring &amp; impact assessment frameworks for climate financing solutions</v>
          </cell>
          <cell r="AT17" t="str">
            <v>Operationalization of Facility at National/Subnational Level
Pipeline development, marketing and outreach including roadshows, deal sourcing, transaction structuring</v>
          </cell>
          <cell r="AU17" t="str">
            <v>USD 500,000 (Facility)</v>
          </cell>
          <cell r="AV17" t="str">
            <v>Grant, please specify which type:</v>
          </cell>
          <cell r="AW17" t="str">
            <v>USD 25 million internationally and USD 10 million from local investors</v>
          </cell>
          <cell r="AX17" t="str">
            <v>Pipeline development, marketing and outreach including roadshows, deal sourcing, transaction structuring, execution &amp; impact quantification</v>
          </cell>
          <cell r="AY17" t="str">
            <v>USD 1 million (Facility)</v>
          </cell>
          <cell r="AZ17" t="str">
            <v>Grant, please specify which type:</v>
          </cell>
          <cell r="BA17" t="str">
            <v>USD 850 million international and USD 50 million from local investors</v>
          </cell>
          <cell r="BB17" t="str">
            <v>Lack of conceptual awareness of development partners and traditional donors etc. 
Lack of baseline evidence of success contributing to donors/investors willingness for impact venture investment</v>
          </cell>
          <cell r="BC17" t="str">
            <v>Support and financing by bilateral and multilateral development partners will position the facility strongly and credibly in the eyes of private sector to unlock bankable transactions</v>
          </cell>
          <cell r="BM17" t="str">
            <v>Yes</v>
          </cell>
          <cell r="BN17" t="str">
            <v>USD 1.5 million (Facility)</v>
          </cell>
          <cell r="BO17" t="str">
            <v>Project Screening/Feasibility: Scoping/ market assessment/SDG alignment, financial analysis, value creation for stakeholders
Risk Assessment: Identification of risks, assess factors triggering risks, assess impact based on probability of occurrence, devise risk mitigation strategy
ESG Impact Assessment: Devise assessment methodology/KPIs/metrics, formulate reporting requirements
Enhancing the scope and scaling of financing and transaction structuring</v>
          </cell>
          <cell r="BP17" t="str">
            <v>Grant, please specify which type:</v>
          </cell>
          <cell r="BQ17" t="str">
            <v>USD 850 million from international and USD 200 million from local investors</v>
          </cell>
          <cell r="BR17" t="str">
            <v>Mitigation  emissions avoidance (e.g., renewable energy, clean cookstoves): Mitigation  emissions removal (e.g., direct air capture, enhanced weathering): Mitigation  emissions capture (e.g., geothermal plant removing carbon at source): Mitigation  natured based sequestration (e.g., regenerative agriculture): Adaptation &amp; resilience (e.g., flood defences, climate resilient crops)</v>
          </cell>
          <cell r="BS17" t="str">
            <v>Team is working on the potential impact assessment of the projects, Team is working on the potential impact assessment of the projects, Alternate &amp; Renewable Energy target set at 30% of energy mix by 2030 in the Nationally Determined Contributions (NDCs) 2021, To be determined, The investments will significantly contribute to the national climate targets of mitigation, adaptation and resilience, These investments will increase rehabilitation capabilities for existing affectees of recent climate induced disasters and develop mitigation, adaptation &amp; resilience., The project pipelines will be assessed for impact., The project pipelines will be assessed for impact., The project pipelines will be assessed for impact., ESG impact will be assessed and deployed at all projects, SDG alignments will be assessed and deployed at all projects, Gender and Inclusivity analysis will be assessed and deployed at all projects</v>
          </cell>
          <cell r="BT17" t="str">
            <v>Pakistan, the world’s fifth most populous country in 2021, is a lowermiddleincome country aspiring to be among the 10 largest economies in the world by 2047. The UNDP Human Development Report 2022 shows that Pakistan’s Human Development Index rank has experienced no positive change, remaining fixed at the 161st place globally in 2021, 2020 and 2019. Furthermore, Ruralurban disparities persist with 54.6 per cent of Pakistanis in rural areas being multidimensionally poor, compared to 9.4 per cent in urban areas. Similarly, Pakistan has moved from the Medium Human Development Group to the Low Human Development Group. Due to a disrupted growth trajectory and increased debt burden, the fiscal space of the country for adequate development expenditure has decreased. Pakistan needs an estimated US$31 billion per year between 2019 and 2030 (at projected exchange rates) and annual spending of 16 percent of gross domestic product (GDP) until 2030 to achieve the Sustainable Development Goals [IMF]. The IMF estimates the annual financing gap for the SDGs at US$3.72 billion for 20202030. As one of the 10 countries in the world most exposed to climate change, the vulnerability of Pakistan to climate change and natural hazards affects all aspects of sustainable development. Pakistan has adopted the UNDPsupported National Climate Change Policy and the Nationally Determined Contributions Framework, identifying high financial adaptation investment needs at $7 billion$14 billion per year to curb the impact of climate change and decarbonize the economy. The unique proposition of this project will facilitate the achievement of national targets of SDGs, reducing the vulnerability and improving the human development indices. It will bring together different forms of impact capital by addressing the socioeconomic challenges across SDGs and environment, social &amp; governance (ESG) frameworks. This project brings together the strengths of development finance and SDG priorities with the value proposition for private sector and investors. As a result, a significant impact will be generated on the overall population of the country specially the vulnerable segments of the population and pull them out of inequality and poverty traps. A wholeofsociety approach will be adopted to cope with environmental and climate emergencies with integrated programming and development of finance solutions critical to enhancing climate mitigation, adaptation &amp; resilience.</v>
          </cell>
          <cell r="BU17" t="str">
            <v>A population of 230 million is expected to benefit from SDGs alignment and climate financing interventions, with a particular focus on the most vulnerable pop</v>
          </cell>
          <cell r="BV17" t="str">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v>
          </cell>
          <cell r="BW17" t="str">
            <v>The project will follow UNDP's standard measurement, reporting and verification practices. It will also follow the best practices of impact investment and conventional commercial investments due diligence and ROI paradigms. Global ESG frameworks and practices will also be deployed.</v>
          </cell>
          <cell r="BX17" t="str">
            <v>Ms. Ammara Durrani, Assistant Resident Representative, Chief Development Policy Unit. United Nations Development Programme. Pakistan</v>
          </cell>
          <cell r="BY17" t="str">
            <v>Yes, please provide your email address:</v>
          </cell>
          <cell r="BZ17" t="str">
            <v>ammara.durrani@undp.org</v>
          </cell>
        </row>
        <row r="18">
          <cell r="B18" t="str">
            <v>Living Indus – Ecological restoration of the Indus Basin</v>
          </cell>
          <cell r="C18" t="str">
            <v>The Indus is Pakistan’s most important carbon sink and one of the world’s most vulnerable natural systems to the effects of climate change. The Living Indus Initiative (LII) is a distinct umbrella initiative from the Government of Pakistan to address the triple planetary crisis of climate change, pollution and biodiversity loss. LII aims to consolidate adaptation and mitigation initiatives to bolster readiness of the Indus as a natural system. LII presents a menu of 25 interventions, which were identified through extensive consultations with public sector, private sector, experts, and civil society. The interventions focus on naturebased solutions and ecosystembased adaptation approaches to protect, conserve and restore natural, terrestrial, freshwater, coastal and marine ecosystems. Implementing all 25 interventions requires an estimated indicative investment of ~USD 11 to 17 billion. 
The Indus Basin is the lifeline of Pakistan, in more ways than one. The Basin is home to about 90 per cent of Pakistan’s population and more than threequarters of its economy, is one of the most vulnerable natural systems to the effects of global climate change. More than 80% of Pakistan’s arable land is irrigated by the waters of the Indus. Nine out of the ten largest cities in Pakistan are situated within 50km or less of the waters of the Indus. Degradation of the Indus Basin presents a precarious economic, social, ecological as well as demographic challenge to Pakistan as a developing country.
The Indus Basin in Pakistan is an important carbon sink, with mangrove forests in the Indus Delta in Sindh are the seventh largest arid mangrove ecosystem in the world that sequester approximately 76.4 MtCO2 e. In terms of biodiversity, the Basin is home to at least 668 bird species, and more than 150 fish species of which at least 22 are not found anywhere else in the world, including the unique and still endangered Indus Blind Dolphin, one of the world’s rarest mammals. Climate change poses an existential threat to the ecology of the Indus Basin – on whose health, life in Pakistan depends. Critical ecosystems such as the Indus would eventually lose the ability to absorb carbon dioxide, thus converting them from carbon sinks to carbon sources. 
Pakistan is consistently ranked as amongst the ten most vulnerable countries to the effects of global climate change, mostly because of the impacts on the Indus system. A large part of the impact of climate change on Pakistan happens through its impact on the Indus River system. The implications of these changes will be felt across key sectors of Pakistan’s economy: agriculture, livestock, energy, forests, fisheries, and health, and will be further exacerbated through the effect of climate change on water. In many of these contexts, women are more vulnerable to the effects of climate change than men, as they are more dependent on natural resources for their livelihood, often bearing the responsibilities for securing water, food and fuel for cooking and heating for their families.
The ecological restoration of the Indus Basin will require indicative investment of between USD 11 billion to USD 16 billion (from public, private and development sector) in the short to medium term. The Living Indus Prospectus presents a classification of these interventions across multiple parameters to assess budgetary requirement and possible financing options. Each intervention includes an indicative cost estimate, timeframe for implementing project activities, its connection to meeting SDGs and Pakistan’s NDCs, whether a PublicPrivate Partnership implementation mode is suitable and the level of community engagement required for implementation</v>
          </cell>
          <cell r="D18" t="str">
            <v>LII is an umbrella initiative, which aims to incubate and mainstream the ecological restoration of Indus. The 25 proposed interventions cutacross multiple sectors and endorse a range of ongoing and piloted initiatives to support and / or scale up for example Recharge Pakistan, CGPI, CGPM, 10 Billion Tree programme, GLOF II etc. The 25 proposed interventions are listed as follows:
1.  A Living Indus Knowledge Platform: Crowd sourcing knowledge 
2.  Indus Trust Fund 
3.  Climate and Nature Performance Bonds for a Living Indus 
4.  Social Entrepreneurship for a Climate Resilient Indus
5.  Community Access to Clean Energy 
6.  Zero Plastic Waste Cities Along the Indus
7.  Urban Forests along the Indus
8.  100,000 Community Ponds
9.  Green Infrastructure for Flood Control and Groundwater Recharge
10.  Sustainable Groundwater Governance through Provincial Water Acts
11.  Indus Protection Act
12.  Indus Protected Areas
13.  Build Back Biodiversity in the Indus Basin
14.  Community Based Ecotourism
15.  Indus Heritage Sites
16.  NatureBased Watershed Management
17.  Expanded GLOF II
18.  NatureBased Resilient Agriculture
19.  Promoting Permaculture
20.  Managing Agricultural Waste Water
21.  Indus Cleanup: Industrial and Urban Effluent Treatment
22.  Salinity Control in the Lower Indus
23.  Climate Resilience on the Indus Delta
24.  Sustainable Aquaculture and Fisheries Management
25.  Telling the Living Indus Story</v>
          </cell>
          <cell r="E18" t="str">
            <v>South and SouthWest Asia</v>
          </cell>
          <cell r="F18" t="str">
            <v>Pakistan</v>
          </cell>
          <cell r="G18" t="str">
            <v>Pakistan</v>
          </cell>
          <cell r="H18" t="str">
            <v>Pakistan</v>
          </cell>
          <cell r="I18" t="str">
            <v>Ecosystems Based Approach</v>
          </cell>
          <cell r="J18" t="str">
            <v>N/A</v>
          </cell>
          <cell r="K18" t="str">
            <v>Energy, Food Security &amp; Agriculture, Land Restoration &amp; Building Resilience, Ecosystems Based Approach, Blue Economy, Water &amp; Cities, Other: Please specify, nature based solutions for ecological restoration</v>
          </cell>
          <cell r="L18" t="str">
            <v>Other, please specify: All of the above are applicable across the 25 proposed interventions  Infrastructure asset  both greenfield and brownfield, revenue generating programs, nonrevenue generating programs, fund and enterprise</v>
          </cell>
          <cell r="M18" t="str">
            <v>Government of Pakistan and the United Nations in Pakistan for technical assistance</v>
          </cell>
          <cell r="N18" t="str">
            <v>USD 11 to 17 billion</v>
          </cell>
          <cell r="O18" t="str">
            <v>5 15 years</v>
          </cell>
          <cell r="P18" t="str">
            <v>No public capital invested, but expected in final capital structure</v>
          </cell>
          <cell r="Q18" t="str">
            <v>N/A</v>
          </cell>
          <cell r="R18" t="str">
            <v>Annual Development Plans of the Federal and Provincial Governments</v>
          </cell>
          <cell r="T18" t="str">
            <v>N/A</v>
          </cell>
          <cell r="V18" t="str">
            <v>N/A</v>
          </cell>
          <cell r="W18" t="str">
            <v>No</v>
          </cell>
          <cell r="X18" t="str">
            <v>N/A</v>
          </cell>
          <cell r="Y18" t="str">
            <v>Currency risk, Political risk, Climate risk, Inflation risk, Operational risk</v>
          </cell>
          <cell r="Z18"/>
          <cell r="AA18" t="str">
            <v>Ministry of Climate Change, United Nations, provincial and local governments as well as private sector partners based on the intervention</v>
          </cell>
          <cell r="AC18" t="str">
            <v>Yes</v>
          </cell>
          <cell r="AD18" t="str">
            <v>1) Ministry of Climate Change , Director General Environment and Climate Change; 2) Dr. Adil Najam (Senior Advisor, Living Indus); 3) Aban Marker (Senior Advisor, Living Indus); 4) Mark Halle (Senior Advisor, Living Indus)</v>
          </cell>
          <cell r="AE18" t="str">
            <v>No</v>
          </cell>
          <cell r="AI18" t="str">
            <v>Conceptual design (concept design and concept note)</v>
          </cell>
          <cell r="AJ18">
            <v>202223</v>
          </cell>
          <cell r="AK18">
            <v>202223</v>
          </cell>
          <cell r="AL18">
            <v>20222024</v>
          </cell>
          <cell r="AM18" t="str">
            <v>N/A  To be finalised post feasibility preparation</v>
          </cell>
          <cell r="AN18" t="str">
            <v>N/A  To be finalised post feasibility preparation</v>
          </cell>
          <cell r="AO18" t="str">
            <v>N/A  To be finalised post feasibility preparation</v>
          </cell>
          <cell r="AP18" t="str">
            <v>100% (Post approval of Federal Cabinet)</v>
          </cell>
          <cell r="AS18" t="str">
            <v>Secure financing is required to undertake feasibility studies.</v>
          </cell>
          <cell r="AT18" t="str">
            <v>Technical and financial readiness for LII, specifically to develop detailed proposals for upscaling ongoing initiatives and piloting new initiatives for the ecological restoration of the Indus Basin.</v>
          </cell>
          <cell r="AU18" t="str">
            <v>USD 1 million required for technical assistance and operational readiness</v>
          </cell>
          <cell r="AV18" t="str">
            <v>Other, please specify:: Blended Finance</v>
          </cell>
          <cell r="AW18" t="str">
            <v>As per prefeasibility stage, investments vary across 25 interventions (ranging from USD 5 million to USD 4 billion). The exact size of investment will be determined once feasibility is prepared.</v>
          </cell>
          <cell r="AX18" t="str">
            <v>Operational readiness (including governance structure), prepare feasibilities, secure financing and kickoff projects across 25 interventions</v>
          </cell>
          <cell r="AY18" t="str">
            <v>To be determined  LII needs between USD 11 to 17 billion over the next 5 to 15 years. Hence, safe to assume, LII will need more than USD 100 million to kickoff projects across all 25 interventions</v>
          </cell>
          <cell r="AZ18" t="str">
            <v>Grant, please specify which type:: Technical Assistance</v>
          </cell>
          <cell r="BA18" t="str">
            <v>N/A  Cannot determine as investments vary across 25 intervention and size of investment will be determined once feasibility is prepared.</v>
          </cell>
          <cell r="BB18" t="str">
            <v>Operational and technical capacity constraints, coupled with political uncertainty</v>
          </cell>
          <cell r="BC18" t="str">
            <v>Technical support to conduct detailed feasibility studies, identify partners and pitch projects to investors and agencies</v>
          </cell>
          <cell r="BM18" t="str">
            <v>Yes</v>
          </cell>
          <cell r="BN18" t="str">
            <v>Detailed Estimates will be based on feasibility studies.</v>
          </cell>
          <cell r="BO18" t="str">
            <v>Technical support to conduct detailed feasibility studies, project structuring and identifying implementing partners</v>
          </cell>
          <cell r="BP18" t="str">
            <v>Blended Finance</v>
          </cell>
          <cell r="BQ18" t="str">
            <v>As per prefeasibility stage, investments vary across 25 interventions (ranging from USD 5 million to USD 4 billion). The exact size of investment will be determined once feasibility is prepared.</v>
          </cell>
          <cell r="BR18" t="str">
            <v>Mitigation  emissions avoidance (e.g., renewable energy, clean cookstoves): Mitigation  emissions removal (e.g., direct air capture, enhanced weathering): Mitigation  natured based sequestration (e.g., regenerative agriculture): Adaptation &amp; resilience (e.g., flood defences, climate resilient crops)</v>
          </cell>
          <cell r="BS18" t="str">
            <v>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v>
          </cell>
          <cell r="BT18" t="str">
            <v>The interventions under Living indus are targeted to reduce between 50 Mt to 100 Mt of CO2 by 2030. The menu o 25 Interventions will work towards the building Climate Resilience for  approximately 90% of Pakistan’s population.</v>
          </cell>
          <cell r="BU18" t="str">
            <v>N/A  To be determined after feasibility studies are completed</v>
          </cell>
          <cell r="BV18" t="str">
            <v>1. No poverty: 2. No hunger: 3. Good health &amp; well being: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17. Partnerships for the goals</v>
          </cell>
          <cell r="BW18" t="str">
            <v>N/A  To be determined after feasibility studies are completed</v>
          </cell>
          <cell r="BX18" t="str">
            <v>1)DG Env. &amp; Climate Change MoCC;  2)Mr. Asher Abbas, Deputy Secretary MoCC; 3)Dr. Saima Shafique, Director MoCC</v>
          </cell>
          <cell r="BY18" t="str">
            <v>Yes, please provide your email address:</v>
          </cell>
          <cell r="BZ18" t="str">
            <v>saimashafique76@hotmail.com</v>
          </cell>
        </row>
        <row r="19">
          <cell r="B19" t="str">
            <v>Bio Base Asia Pilot Plant (BBAPP)</v>
          </cell>
          <cell r="C19" t="str">
            <v>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has been currently built with the Thai government budget at “EECi BIOPOLIS”, a translational research hub for biobased industry, situated at the Eastern Economic Corridor of Innovation (EECi), Thailand and will be completed in 2025.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v>
          </cell>
          <cell r="D19" t="str">
            <v>No.</v>
          </cell>
          <cell r="E19" t="str">
            <v>SouthEast Asia</v>
          </cell>
          <cell r="F19" t="str">
            <v>Thailand</v>
          </cell>
          <cell r="G19" t="str">
            <v>Thailand</v>
          </cell>
          <cell r="H19" t="str">
            <v>Thailand: In fact, clients from anywhere in the world can receive services.</v>
          </cell>
          <cell r="I19" t="str">
            <v>Other: Please specify</v>
          </cell>
          <cell r="J19" t="str">
            <v>Biobased industry  upstream and downstream processes</v>
          </cell>
          <cell r="K19" t="str">
            <v>Food Security &amp; Agriculture</v>
          </cell>
          <cell r="L19" t="str">
            <v>Infrastructure asset  greenfield (building brand new facilities from the ground up)</v>
          </cell>
          <cell r="M19" t="str">
            <v>No sponsor</v>
          </cell>
          <cell r="N19" t="str">
            <v>Biorefinery pilot plant (infrastructure) = 3,200 million Baht (USD 84.8 million equivalent), totally funded by Thai government. After the construction is completed, the operation cost will depend on the registered capital of 30 million Baht.</v>
          </cell>
          <cell r="O19" t="str">
            <v>The registered capital of 30 million Baht will be the funding source for the operating cost over the operating period of the company.</v>
          </cell>
          <cell r="P19" t="str">
            <v>Public capital already invested</v>
          </cell>
          <cell r="Q19" t="str">
            <v>Approximately 3,200 million Baht (biorefinery facility). 30 million Baht in the set up of the management company (registered capital)</v>
          </cell>
          <cell r="R19" t="str">
            <v>100% government investment into the facility; government 50%, private 50% in the set up of the management company (registered capital).</v>
          </cell>
          <cell r="S19" t="str">
            <v>N/A</v>
          </cell>
          <cell r="T19" t="str">
            <v>Approximately 3,200 million Baht</v>
          </cell>
          <cell r="V19" t="str">
            <v>Thai government through National Science and Technology Development Agency (Thailand) and Bio Base Europe Pilot Plant (Belgium)</v>
          </cell>
          <cell r="W19"/>
          <cell r="X19" t="str">
            <v>Thailand Bureau of the Budget in the larger part.</v>
          </cell>
          <cell r="Y19" t="str">
            <v>Currency risk</v>
          </cell>
          <cell r="Z19" t="str">
            <v>The expense for operation (chemicals, consumables, etc.) and the salary for foreign expert personnel may be affected by the increase of inflation rate.</v>
          </cell>
          <cell r="AA19" t="str">
            <v>National Science and Technology Development Agency</v>
          </cell>
          <cell r="AB19" t="str">
            <v>GC Maintenance and Engineering Company Limited</v>
          </cell>
          <cell r="AC19" t="str">
            <v>No</v>
          </cell>
          <cell r="AE19" t="str">
            <v>No</v>
          </cell>
          <cell r="AG19" t="str">
            <v>No</v>
          </cell>
          <cell r="AH19" t="str">
            <v>Built by government, operated and maintained by private entity</v>
          </cell>
          <cell r="AI19" t="str">
            <v>Construction (asset)/ build (program) (constructing and/ or physically implementing project)</v>
          </cell>
          <cell r="AJ19" t="str">
            <v>Conceptual design of the biorefinery pilot plant: 20192020, Basic Engineering design of the pilot plant: 20202021</v>
          </cell>
          <cell r="AK19" t="str">
            <v>N/A</v>
          </cell>
          <cell r="AL19" t="str">
            <v>N/A</v>
          </cell>
          <cell r="AM19" t="str">
            <v>Detailed engineering design and construction (EPC): 20222024</v>
          </cell>
          <cell r="AN19" t="str">
            <v>2025 onwards</v>
          </cell>
          <cell r="AO19" t="str">
            <v>January 2025</v>
          </cell>
          <cell r="AP19" t="str">
            <v>60%. It is now in Detailed engineering design of the EPC phase.</v>
          </cell>
          <cell r="AS19" t="str">
            <v>Training operational personnel to be ready for operation in 2025</v>
          </cell>
          <cell r="AT19" t="str">
            <v>Operational activities – Training operational personnel
Technical activities   Preparing pipeline of seed public and private projects to be scaled at the facility
Financial activities – Collaborating with funding agencies to setup funding mechanism to support and derisk high potential projects.</v>
          </cell>
          <cell r="AU19" t="str">
            <v>100 million Baht/year for training personnel and preparation for the operation in 2025</v>
          </cell>
          <cell r="AV19" t="str">
            <v>Grant, please specify which type:: Research grant, capability building grant</v>
          </cell>
          <cell r="AW19" t="str">
            <v>Consortium of investors – 100 million baht/consortium</v>
          </cell>
          <cell r="AX19" t="str">
            <v>Operational activities – Training operational personnel
Technical activities   Preparing pipeline of seed public and private projects to be scaled at the facility
Financial activities – Collaborating with funding agencies to setup funding mechanism to support and derisk high potential projects.</v>
          </cell>
          <cell r="AY19" t="str">
            <v>100 million Baht/year for training personnel and preparation for the operation in 2025</v>
          </cell>
          <cell r="AZ19" t="str">
            <v>Grant, please specify which type:: Research grant, capability building grant, Grant  rese</v>
          </cell>
          <cell r="BA19" t="str">
            <v>Consortium of investors – 100 million baht/consortium</v>
          </cell>
          <cell r="BB19" t="str">
            <v>Biorefinery is a novel and emerging industry; hence, investors may not be familiar or have the needed experiences with the investment assessment of the market potentials of biorefinery projects to be carried out using the biorefinery pilot facility.</v>
          </cell>
          <cell r="BC19" t="str">
            <v xml:space="preserve"> Financial support
 Derisking mechanism for biorefinery project owners and investors.</v>
          </cell>
          <cell r="BM19" t="str">
            <v>Yes</v>
          </cell>
          <cell r="BN19" t="str">
            <v>100 million baht/year</v>
          </cell>
          <cell r="BO19" t="str">
            <v>Training personnel and preparation for the operation in 2025</v>
          </cell>
          <cell r="BP19" t="str">
            <v>Research grant, capability building grant</v>
          </cell>
          <cell r="BQ19" t="str">
            <v>Consortium of investors – 100 million Baht/consortium</v>
          </cell>
          <cell r="BR19" t="str">
            <v>Mitigation  emissions avoidance (e.g., renewable energy, clean cookstoves)</v>
          </cell>
          <cell r="BS19" t="str">
            <v>Reduced carbon emission through the use of biomass in substitution of petroleumbased resources not less than 178,000 CO2 ton/year.</v>
          </cell>
          <cell r="BT19" t="str">
            <v>Explanation for 5b: the calculation in 5c is based on the utilization of 100,000ton/year biomass whereas there are more than 40,000,000 ton/year left abundantly in Thailand. 
In addition, the project should induce the investment in production of commercial highvalue biobased products worth of 24,280 million Baht in the 5year period. Moreover, the value of agricultural produce would be uplifted not less than 35 times. In terms of human resource development, the project would contribute to the development of at least 500 experts in biorefinery and related field.</v>
          </cell>
          <cell r="BU19" t="str">
            <v>Biorefinery Research project/product prototypes worth 500 million Baht/year with potentials to be further developed into products or industrial process worth 2,500 million Thai Bahts in 5year period.</v>
          </cell>
          <cell r="BV19" t="str">
            <v>9. Industry, innovation &amp; infrastructure: 12. Responsible consumption &amp; production: 13. Climate action: 17. Partnerships for the goals</v>
          </cell>
          <cell r="BW19" t="str">
            <v>The project would be measured and monitored from income of the management company and impact to the customers receiving services from the pilot plant.  
In addition, the milestone of the project will be evaluated by the third party, i.e. the Board of Investment of Thailand and/or the National Economic and Social Development Council of Thailand.</v>
          </cell>
          <cell r="BX19" t="str">
            <v>Dr. Janekrishna Kanatharana, National Science and Technology Development Agency (NSTDA)</v>
          </cell>
          <cell r="BY19" t="str">
            <v>Yes, please provide your email address:</v>
          </cell>
          <cell r="BZ19" t="str">
            <v>janekrishna@nstda.or.th</v>
          </cell>
        </row>
        <row r="20">
          <cell r="B20" t="str">
            <v>Enhancement of enabling environment for the introduction of Low Emissions Vehicles in Cambodia</v>
          </cell>
          <cell r="C20" t="str">
            <v>​Climate extreme emissions are accelerating with increasing GHG emissions. Cambodia is the most vulnerable to the adverse impacts of climate change although it is a low GHG emissions country. However, it is projected GHG emissions is expected to increase significantly, esp. from the transport sector, representing 53.1% (5,094 GgCO2e) of the total energyrelated emissions in 2016 and reach 10,816 GgCO2e by 2050. Cambodia’s NDC (2020) aims to reduce 21.3% (  13.7 MtCO2e)  of total GHG emissions from the energy sector including trasport by 2030. Additionally, the LongTerm Strategy for Carbon Neutrality (LTS4CN) also indicates the electrification of car and urban buses by 40% and motorcycles by 70% by 2050.  However, the promotion of lowemission vehicles or electric mobility has experienced many challenges, including limited charging infrastructure; lack of supporting regulatory framework; limited understanding of the public on Emobility; lack of incentives, etc. This project is expected to  address some of these concerns and contribute to achieving the Updated NDC/LTS4CN. The project aims to promote the use of lowemission vehicles or emobility via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v>
          </cell>
          <cell r="D20" t="str">
            <v>Some, small scale.</v>
          </cell>
          <cell r="E20" t="str">
            <v>SouthEast Asia</v>
          </cell>
          <cell r="F20" t="str">
            <v>Cambodia</v>
          </cell>
          <cell r="G20" t="str">
            <v>Cambodia</v>
          </cell>
          <cell r="H20" t="str">
            <v>Cambodia</v>
          </cell>
          <cell r="I20" t="str">
            <v>Transport</v>
          </cell>
          <cell r="J20" t="str">
            <v>Electrification</v>
          </cell>
          <cell r="K20" t="str">
            <v>Energy</v>
          </cell>
          <cell r="L20" t="str">
            <v>Other, please specify: Technical support</v>
          </cell>
          <cell r="M20" t="str">
            <v>No sponsor</v>
          </cell>
          <cell r="N20" t="str">
            <v>3 million USD</v>
          </cell>
          <cell r="O20" t="str">
            <v>36 months</v>
          </cell>
          <cell r="P20" t="str">
            <v>No public capital invested, but expected in final capital structure</v>
          </cell>
          <cell r="R20" t="str">
            <v>MPWT</v>
          </cell>
          <cell r="T20" t="str">
            <v>just small amounts allocated so far.</v>
          </cell>
          <cell r="W20" t="str">
            <v>No</v>
          </cell>
          <cell r="Y20" t="str">
            <v>Operational risk</v>
          </cell>
          <cell r="Z20"/>
          <cell r="AA20" t="str">
            <v>UNDP with MPWT</v>
          </cell>
          <cell r="AC20" t="str">
            <v>No</v>
          </cell>
          <cell r="AE20" t="str">
            <v>No</v>
          </cell>
          <cell r="AI20" t="str">
            <v>Conceptual design (concept design and concept note)</v>
          </cell>
          <cell r="AJ20">
            <v>202223</v>
          </cell>
          <cell r="AK20" t="str">
            <v>2023</v>
          </cell>
          <cell r="AL20" t="str">
            <v>36 months 2023 onwards</v>
          </cell>
          <cell r="AM20" t="str">
            <v>2023</v>
          </cell>
          <cell r="AN20" t="str">
            <v>2023</v>
          </cell>
          <cell r="AO20" t="str">
            <v>2023</v>
          </cell>
          <cell r="AP20" t="str">
            <v>100%</v>
          </cell>
          <cell r="AS20" t="str">
            <v>Finalize the concept and get finance.</v>
          </cell>
          <cell r="AT20" t="str">
            <v>Technical and financial activities.</v>
          </cell>
          <cell r="AU20" t="str">
            <v>50000 for the project design</v>
          </cell>
          <cell r="AV20" t="str">
            <v>Grant, please specify which type:: GEF/GCF/private</v>
          </cell>
          <cell r="AW20" t="str">
            <v>500000</v>
          </cell>
          <cell r="AX20" t="str">
            <v>Get the design and finance side ready.</v>
          </cell>
          <cell r="AY20" t="str">
            <v>50 000</v>
          </cell>
          <cell r="AZ20" t="str">
            <v>Grant, please specify which type:</v>
          </cell>
          <cell r="BB20" t="str">
            <v>The sector is very small currently in the country.</v>
          </cell>
          <cell r="BM20" t="str">
            <v>Yes</v>
          </cell>
          <cell r="BN20" t="str">
            <v>After the design phase(50000 USD) the project would cost about 3 million USD</v>
          </cell>
          <cell r="BO20" t="str">
            <v>Project design and then the project activities: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v>
          </cell>
          <cell r="BP20" t="str">
            <v>Grant, please specify which type:</v>
          </cell>
          <cell r="BQ20" t="str">
            <v>500000</v>
          </cell>
          <cell r="BR20" t="str">
            <v>Mitigation  emissions avoidance (e.g., renewable energy, clean cookstoves)</v>
          </cell>
          <cell r="BS20" t="str">
            <v>9.38 MtCO2e 2050 following the LTS4CN of Cambodia from switching to e vehicles</v>
          </cell>
          <cell r="BT20" t="str">
            <v>By 2050 following the LTS4CN of Cambodia from switching to e vehicles.</v>
          </cell>
          <cell r="BV20" t="str">
            <v>7. Affordable &amp; clean energy: 9. Industry, innovation &amp; infrastructure: 11. Sustainable cities &amp; communities: 13. Climate action</v>
          </cell>
          <cell r="BW20" t="str">
            <v>Project related MRV and the MRV transparency mechanisms for the NDC/LTS4CN target monitoring</v>
          </cell>
          <cell r="BX20" t="str">
            <v>UNDP: Butchaiah Gadde</v>
          </cell>
          <cell r="BY20" t="str">
            <v>Yes, please provide your email address:</v>
          </cell>
          <cell r="BZ20" t="str">
            <v>butchaiah.gadde@undp.org</v>
          </cell>
        </row>
        <row r="21">
          <cell r="B21" t="str">
            <v>Climate-sensitive Agroecology: transitioning Cambodia’s Battambang Province to an agroecological landscape</v>
          </cell>
          <cell r="C21" t="str">
            <v>​The project is expected to lead to resilient livelihoods and a greater ability for farmers and communities to adapt to climate change impacts Currently, several barriers are present for Battambang to achieve a sustainable agricultural landscape: a) a lack of incentivization and support for smallholder farmers to make the transition and invest in longterm sustainable climateresilient land restoration; b) the limited market and private sector development for supporting agroecology; c) limited knowledge and education support for long term sustainability and regeneration of knowledge and innovation in agroecology, and; d) limited institutional coordination across landuse sectors and integration into landuse planning. This project contributes to climate change adaptation by enhancing the climate resilience of agricultural systems. 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v>
          </cell>
          <cell r="E21" t="str">
            <v>SouthEast Asia</v>
          </cell>
          <cell r="F21" t="str">
            <v>Cambodia</v>
          </cell>
          <cell r="G21" t="str">
            <v>Cambodia</v>
          </cell>
          <cell r="H21" t="str">
            <v>Cambodia</v>
          </cell>
          <cell r="I21" t="str">
            <v>Ecosystems Based Approach</v>
          </cell>
          <cell r="J21" t="str">
            <v>Agroecology</v>
          </cell>
          <cell r="K21" t="str">
            <v>Other: Please specify, Soil Organic Carbon sequestration</v>
          </cell>
          <cell r="L21" t="str">
            <v>Other, please specify: Technical support and demostration</v>
          </cell>
          <cell r="M21" t="str">
            <v>No sponsor</v>
          </cell>
          <cell r="N21" t="str">
            <v>13.5 million USD</v>
          </cell>
          <cell r="O21" t="str">
            <v>4 years</v>
          </cell>
          <cell r="P21" t="str">
            <v>No public capital invested, but expected in final capital structure</v>
          </cell>
          <cell r="Q21" t="str">
            <v>No identified yet</v>
          </cell>
          <cell r="R21" t="str">
            <v>The National Committee of SubNational Democratic Development</v>
          </cell>
          <cell r="T21" t="str">
            <v>No amount available</v>
          </cell>
          <cell r="V21" t="str">
            <v>N/A</v>
          </cell>
          <cell r="W21"/>
          <cell r="X21" t="str">
            <v>UNDP</v>
          </cell>
          <cell r="Y21" t="str">
            <v>Operational risk</v>
          </cell>
          <cell r="Z21"/>
          <cell r="AA21" t="str">
            <v>UNDP with the National Committee of SubNational Democratic Development</v>
          </cell>
          <cell r="AC21" t="str">
            <v>No</v>
          </cell>
          <cell r="AE21" t="str">
            <v>No</v>
          </cell>
          <cell r="AI21" t="str">
            <v>Conceptual design (concept design and concept note)</v>
          </cell>
          <cell r="AJ21">
            <v>20222024</v>
          </cell>
          <cell r="AK21" t="str">
            <v>2023</v>
          </cell>
          <cell r="AL21" t="str">
            <v>2024</v>
          </cell>
          <cell r="AM21">
            <v>2024</v>
          </cell>
          <cell r="AN21">
            <v>2024</v>
          </cell>
          <cell r="AO21" t="str">
            <v>2024</v>
          </cell>
          <cell r="AP21" t="str">
            <v>75%</v>
          </cell>
          <cell r="AS21" t="str">
            <v>To finalize the design.</v>
          </cell>
          <cell r="AT21" t="str">
            <v>To finalize the design</v>
          </cell>
          <cell r="AU21" t="str">
            <v>50000</v>
          </cell>
          <cell r="AV21" t="str">
            <v>Grant, please specify which type:</v>
          </cell>
          <cell r="AX21" t="str">
            <v>Finalize the design</v>
          </cell>
          <cell r="AY21" t="str">
            <v>50000</v>
          </cell>
          <cell r="AZ21" t="str">
            <v>Grant, please specify which type:</v>
          </cell>
          <cell r="BC21" t="str">
            <v>To get the financial institutes on board</v>
          </cell>
          <cell r="BM21" t="str">
            <v>Yes</v>
          </cell>
          <cell r="BN21" t="str">
            <v>13.5 million</v>
          </cell>
          <cell r="BO21" t="str">
            <v>To implement the project components to ensure the resilient livelihoods and a greater ability for farmers and communities to adapt to climate change impacts in Cambodia.</v>
          </cell>
          <cell r="BP21" t="str">
            <v>Grant, please specify which type:</v>
          </cell>
          <cell r="BR21" t="str">
            <v>Mitigation  natured based sequestration (e.g., regenerative agriculture): Adaptation &amp; resilience (e.g., flood defences, climate resilient crops)</v>
          </cell>
          <cell r="BS21" t="str">
            <v>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 The project contributes to Cambodia’s commitment to achieving emissions reduction by enhancing Soil Organic Carbon sequestration over approximately 80,000ha in Cambodia’s Battambang Province.</v>
          </cell>
          <cell r="BT21" t="str">
            <v>The project contributes to Cambodia’s commitment to achieving emissions reduction by enhancing Soil Organic Carbon sequestration over approximately 80,000ha in Cambodia’s Battambang Province.</v>
          </cell>
          <cell r="BV21" t="str">
            <v>1. No poverty: 2. No hunger: 10. Reduced inequalities: 11. Sustainable cities &amp; communities: 15. Life on land</v>
          </cell>
          <cell r="BW21" t="str">
            <v>Project based MRV to linked to the national MRV</v>
          </cell>
          <cell r="BX21" t="str">
            <v>Paolo Dalla Stella, UNDP</v>
          </cell>
          <cell r="BY21" t="str">
            <v>Yes, please provide your email address:</v>
          </cell>
          <cell r="BZ21" t="str">
            <v>paolo.d.stella@undp.org</v>
          </cell>
        </row>
        <row r="22">
          <cell r="B22" t="str">
            <v>Australia-Asia PowerLink</v>
          </cell>
          <cell r="C22" t="str">
            <v>Sun Cable’s mission is to supply renewable electricity from resource abundant regions to growing load centres, at scale.
This starts with the AustraliaAsia PowerLink (AAPowerLink), which will use Australia’s abundant solar resource to power Darwin and Singapore with large volumes of competitively priced and dispatchable renewable electricity.
The AAPowerLink will be the world’s largest solar generation site at between 17 and 20 gigawatts, the largest battery energy storage system at between 36 to 42 gigawatt hours and the longest subsea cable transmission system at 4,200 kilometres.
In June 2022, The Australian Government’s Infrastructure Australia awarded the AAPowerLink Stage 3 Investment Ready status on the 2022 Infrastructure Priority List</v>
          </cell>
          <cell r="E22" t="str">
            <v>Pacific</v>
          </cell>
          <cell r="F22" t="str">
            <v>Australia, Indonesia, Singapore</v>
          </cell>
          <cell r="G22" t="str">
            <v>Australia, Indonesia, Singapore, Australia, Indonesia, Singapore</v>
          </cell>
          <cell r="H22" t="str">
            <v>Australia, Indonesia, Singapore</v>
          </cell>
          <cell r="I22" t="str">
            <v>Energy</v>
          </cell>
          <cell r="J22" t="str">
            <v>Renewable electricity infrastructure (solar PV, energy storage, HVDC transmission)</v>
          </cell>
          <cell r="K22" t="str">
            <v>Energy, Other: Please specify, Renewable electricity infrastructure (solar PV, energy storage, HVDC transmission)</v>
          </cell>
          <cell r="L22" t="str">
            <v>Infrastructure asset  greenfield (building brand new facilities from the ground up)</v>
          </cell>
          <cell r="M22" t="str">
            <v>Project Financing commenced</v>
          </cell>
          <cell r="N22" t="str">
            <v>AUD 35+ billion</v>
          </cell>
          <cell r="S22" t="str">
            <v>Not to be disclosed</v>
          </cell>
          <cell r="T22" t="str">
            <v>More than AUD 210 million in Series A, Series B and Government Grants since establishment in 2018.</v>
          </cell>
          <cell r="W22" t="str">
            <v>Yes, please specify who:: Confidential</v>
          </cell>
          <cell r="Y22"/>
          <cell r="Z22"/>
          <cell r="AA22" t="str">
            <v>Sun Cable</v>
          </cell>
          <cell r="AB22" t="str">
            <v>Contractors for the AustraliaAsia PowerLink are determined through a competitive tender as part of the project procurement process.</v>
          </cell>
          <cell r="AC22" t="str">
            <v>Yes</v>
          </cell>
          <cell r="AD22" t="str">
            <v>xyz</v>
          </cell>
          <cell r="AE22" t="str">
            <v>No</v>
          </cell>
          <cell r="AG22" t="str">
            <v>Yes, please specify who:</v>
          </cell>
          <cell r="AH22" t="str">
            <v>Other: please specify</v>
          </cell>
          <cell r="AI22" t="str">
            <v>Feasibility assessment (conducting technical, organizational, financial, social, environmental study for project approval)</v>
          </cell>
          <cell r="AJ22" t="str">
            <v>xyz</v>
          </cell>
          <cell r="AK22" t="str">
            <v>xyz</v>
          </cell>
          <cell r="AL22" t="str">
            <v>xyz</v>
          </cell>
          <cell r="AM22" t="str">
            <v>xyz</v>
          </cell>
          <cell r="AN22" t="str">
            <v>xyz</v>
          </cell>
          <cell r="AO22" t="str">
            <v>xyz</v>
          </cell>
          <cell r="AS22" t="str">
            <v>xyz</v>
          </cell>
          <cell r="AT22" t="str">
            <v>xyz</v>
          </cell>
          <cell r="AU22" t="str">
            <v>xyz</v>
          </cell>
          <cell r="AV22" t="str">
            <v>Other, please specify:: xyz</v>
          </cell>
          <cell r="AW22" t="str">
            <v>xyz</v>
          </cell>
          <cell r="AX22" t="str">
            <v>xyz</v>
          </cell>
          <cell r="AY22" t="str">
            <v>xyz</v>
          </cell>
          <cell r="AZ22" t="str">
            <v>Other, please specify:: xyz</v>
          </cell>
          <cell r="BM22" t="str">
            <v>No</v>
          </cell>
          <cell r="BR22" t="str">
            <v>Mitigation  emissions avoidance (e.g., renewable energy, clean cookstoves)</v>
          </cell>
          <cell r="BS22" t="str">
            <v>xyz</v>
          </cell>
          <cell r="BT22" t="str">
            <v>xyz</v>
          </cell>
          <cell r="BV22"/>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ist"/>
      <sheetName val="Summary"/>
      <sheetName val="Output"/>
      <sheetName val="Processed Data1"/>
      <sheetName val="Manually processed Data"/>
      <sheetName val="Master Cleaned Data"/>
      <sheetName val="Survey Cleaned Data"/>
      <sheetName val="Survey Input Data"/>
      <sheetName val="compendium_eclac"/>
      <sheetName val="List of terms"/>
      <sheetName val="Sheet4"/>
      <sheetName val="APAC Projects Overview 1908"/>
      <sheetName val="Consolidated list (2)"/>
    </sheetNames>
    <sheetDataSet>
      <sheetData sheetId="0"/>
      <sheetData sheetId="1"/>
      <sheetData sheetId="2"/>
      <sheetData sheetId="3"/>
      <sheetData sheetId="4">
        <row r="4">
          <cell r="B4" t="str">
            <v>PROJECT NAME</v>
          </cell>
          <cell r="C4" t="str">
            <v>PROJECT OVERVIEW</v>
          </cell>
          <cell r="D4" t="str">
            <v>LEVEL OF IMPACT</v>
          </cell>
          <cell r="E4" t="str">
            <v>COMMERCIAL POTENTIAL</v>
          </cell>
          <cell r="F4" t="str">
            <v>THEME</v>
          </cell>
          <cell r="G4" t="str">
            <v>ALT THEME</v>
          </cell>
          <cell r="H4" t="str">
            <v>REGION</v>
          </cell>
          <cell r="I4" t="str">
            <v>RELATED PROGRAMS</v>
          </cell>
          <cell r="J4" t="str">
            <v>PROJECT REGION</v>
          </cell>
          <cell r="K4" t="str">
            <v>PROJECT LOCATION</v>
          </cell>
          <cell r="L4" t="str">
            <v>COUNTRIES TO BE IMPACTED &amp; HOW</v>
          </cell>
          <cell r="M4" t="str">
            <v>SECTOR</v>
          </cell>
          <cell r="N4" t="str">
            <v>SUB-SECTOR</v>
          </cell>
          <cell r="O4" t="str">
            <v>OTHER RELATED SECTORS</v>
          </cell>
          <cell r="P4" t="str">
            <v>DEAL TYPE</v>
          </cell>
          <cell r="Q4" t="str">
            <v>PROJECT SPONSORS</v>
          </cell>
          <cell r="R4" t="str">
            <v>TOTAL PROJECT COST (m$)</v>
          </cell>
          <cell r="S4" t="str">
            <v>NO OF YEARS COST IS SPREAD OVER</v>
          </cell>
          <cell r="T4" t="str">
            <v>WILL PROJECT BE FINANCED BY PUBLIC CAPITAL</v>
          </cell>
          <cell r="U4" t="str">
            <v>HOW MUCH PC IS EXPECTED/HAS BEEN INVESTED</v>
          </cell>
          <cell r="V4" t="str">
            <v>SOURCE OF PC</v>
          </cell>
          <cell r="W4" t="str">
            <v>TARGET GEARING (DEBT-EQUITY RATIO)</v>
          </cell>
          <cell r="X4" t="str">
            <v>AMOUNT RAISED/COMMITTED TO DATE</v>
          </cell>
          <cell r="Y4" t="str">
            <v>LATEST FINANCING ROUND</v>
          </cell>
          <cell r="Z4" t="str">
            <v>FINANCING SOURCE TO DATE</v>
          </cell>
          <cell r="AA4" t="str">
            <v>ARE THERE PROJECT OFFTAKERS</v>
          </cell>
          <cell r="AB4" t="str">
            <v>PROJECT FINANCING ARRANGERS</v>
          </cell>
          <cell r="AC4" t="str">
            <v>DEVELOPERS</v>
          </cell>
          <cell r="AD4" t="str">
            <v>CONTRACTORS</v>
          </cell>
          <cell r="AE4" t="str">
            <v>ARE MDBs INVOLVED</v>
          </cell>
          <cell r="AF4" t="str">
            <v>ARE ECAs INVOLVED</v>
          </cell>
          <cell r="AG4" t="str">
            <v>CONTRACTUAL STRUCTURE</v>
          </cell>
          <cell r="AH4" t="str">
            <v>LATEST MILESTONE</v>
          </cell>
          <cell r="AI4" t="str">
            <v>CONCEPTUAL DESIGN PERIOD</v>
          </cell>
          <cell r="AJ4" t="str">
            <v>FEASIBILITY ASSESSMENT PERIOD</v>
          </cell>
          <cell r="AK4" t="str">
            <v>STRUCTURING/FINANCIAL CLOSE PERIOD</v>
          </cell>
          <cell r="AL4" t="str">
            <v>CONSTRUCTION/BUILD PERIOD</v>
          </cell>
          <cell r="AM4" t="str">
            <v>OPERATING PERIOD</v>
          </cell>
          <cell r="AN4" t="str">
            <v>OPERATION START DATE</v>
          </cell>
          <cell r="AO4" t="str">
            <v>LIKELIHOOD OF BEING OPERATIONAL</v>
          </cell>
          <cell r="AP4" t="str">
            <v>STAGE OF MATURITY</v>
          </cell>
          <cell r="AQ4" t="str">
            <v>YEARS OF PREVIOUS FUNDING ROUNDS</v>
          </cell>
          <cell r="AR4" t="str">
            <v>ACTIONS TO REACH NEXT PHASE</v>
          </cell>
          <cell r="AS4" t="str">
            <v>SIX(6) MONTHS STEPS</v>
          </cell>
          <cell r="AT4" t="str">
            <v>SIX(6) MONTHS FINANCING</v>
          </cell>
          <cell r="AU4" t="str">
            <v>TYPE OF FINANCE REQUIRED</v>
          </cell>
          <cell r="AV4" t="str">
            <v>MIN SIZE OF INVESTMENT</v>
          </cell>
          <cell r="AW4" t="str">
            <v>TWELVE(12) MONTHS STEPS</v>
          </cell>
          <cell r="AX4" t="str">
            <v>TWELVE(12) MONTHS FINANCING</v>
          </cell>
          <cell r="AY4" t="str">
            <v>TYPE OF FINANCE REQUIRED</v>
          </cell>
          <cell r="AZ4" t="str">
            <v>MIN SIZE OF INVESTMENT</v>
          </cell>
          <cell r="BA4" t="str">
            <v>BARRIERS TO RAISING FUNDS</v>
          </cell>
          <cell r="BB4" t="str">
            <v>SUPPORT NEEDED TO UNLOCK INVESTMENTS</v>
          </cell>
          <cell r="BC4" t="str">
            <v>XXX</v>
          </cell>
          <cell r="BD4" t="str">
            <v>DEBT FACILITY/EQUITY RATING</v>
          </cell>
          <cell r="BE4" t="str">
            <v>DEBT FINANCING TENOR</v>
          </cell>
          <cell r="BF4" t="str">
            <v>IS THERE AVAILABILITY OF FIRST LOSS TRANCHE</v>
          </cell>
          <cell r="BG4" t="str">
            <v>BORROWING ENTITY NAME</v>
          </cell>
          <cell r="BH4" t="str">
            <v>BORROWING ENTITY JURISDICTION</v>
          </cell>
          <cell r="BI4" t="str">
            <v>BORROWER SHAREHOLDERS</v>
          </cell>
          <cell r="BJ4" t="str">
            <v>SHAREHOLDING OF TOP SHAREHOLDER</v>
          </cell>
          <cell r="BK4" t="str">
            <v>GUARANTORS</v>
          </cell>
          <cell r="BL4" t="str">
            <v>SECURITY PACKAGE/GUARANTEE STRUCTURE</v>
          </cell>
          <cell r="BM4" t="str">
            <v>WILL FINANCING BE REQUIRED AFTER 12 MONTHS</v>
          </cell>
          <cell r="BN4" t="str">
            <v>FUNDING REQUIRED</v>
          </cell>
          <cell r="BO4" t="str">
            <v>WHAT WOULD IT BE USED FOR</v>
          </cell>
          <cell r="BP4" t="str">
            <v>TYPE OF FINANCE REQUIRED</v>
          </cell>
          <cell r="BQ4" t="str">
            <v>MINIMUM FUNDING</v>
          </cell>
          <cell r="BR4" t="str">
            <v>NATURE OF CLIMATE IMPACT</v>
          </cell>
          <cell r="BS4" t="str">
            <v>SCALE OF IMPACT</v>
          </cell>
          <cell r="BT4" t="str">
            <v>EXPLANATION OF IMPACT</v>
          </cell>
          <cell r="BU4" t="str">
            <v>EXPECTED ADDRESSABLE MARKET</v>
          </cell>
          <cell r="BV4" t="str">
            <v>SUSTAINABLE DEV GOAL(S)</v>
          </cell>
          <cell r="BW4" t="str">
            <v>MRV APPROACH</v>
          </cell>
          <cell r="BX4" t="str">
            <v>INFORMATION SOURCE</v>
          </cell>
          <cell r="BY4" t="str">
            <v>CAN CC/UNECA REACH OUT</v>
          </cell>
          <cell r="BZ4" t="str">
            <v>CONTACT DETAILS</v>
          </cell>
        </row>
        <row r="5">
          <cell r="B5" t="str">
            <v>Rehabilitation, modernization and improvement of the services of the Trans-Maghreb railway line</v>
          </cell>
          <cell r="D5" t="str">
            <v>Low</v>
          </cell>
          <cell r="E5" t="str">
            <v>Commercial</v>
          </cell>
          <cell r="F5">
            <v>1</v>
          </cell>
          <cell r="H5" t="str">
            <v>Africa</v>
          </cell>
          <cell r="J5" t="str">
            <v>North Africa</v>
          </cell>
          <cell r="K5" t="str">
            <v>Morocco</v>
          </cell>
          <cell r="M5" t="str">
            <v>Transport</v>
          </cell>
          <cell r="N5" t="str">
            <v>Rail</v>
          </cell>
          <cell r="P5" t="str">
            <v>Infra asset (brownfield)</v>
          </cell>
          <cell r="R5">
            <v>4000</v>
          </cell>
          <cell r="AH5" t="str">
            <v>Feasibility assessment</v>
          </cell>
        </row>
        <row r="6">
          <cell r="B6" t="str">
            <v>Rehabilitation and creation of cross-border centers in multi-service logistics zones, as part of the development of the Trans-Maghreb Corridor</v>
          </cell>
          <cell r="D6" t="str">
            <v>Low</v>
          </cell>
          <cell r="E6" t="str">
            <v>Commercial</v>
          </cell>
          <cell r="F6">
            <v>1</v>
          </cell>
          <cell r="H6" t="str">
            <v>Africa</v>
          </cell>
          <cell r="J6" t="str">
            <v>North Africa</v>
          </cell>
          <cell r="K6" t="str">
            <v>Morocco</v>
          </cell>
          <cell r="M6" t="str">
            <v>Transport</v>
          </cell>
          <cell r="N6" t="str">
            <v>Border Post</v>
          </cell>
          <cell r="P6" t="str">
            <v>Infra asset (brownfield)</v>
          </cell>
          <cell r="R6">
            <v>0.7</v>
          </cell>
          <cell r="AH6" t="str">
            <v>Conceptual design</v>
          </cell>
        </row>
        <row r="7">
          <cell r="B7" t="str">
            <v>Bousalemn highway in Tunisia at the Algerian border</v>
          </cell>
          <cell r="D7" t="str">
            <v>Low</v>
          </cell>
          <cell r="E7" t="str">
            <v>Commercial</v>
          </cell>
          <cell r="F7">
            <v>1</v>
          </cell>
          <cell r="H7" t="str">
            <v>Africa</v>
          </cell>
          <cell r="J7" t="str">
            <v>North Africa</v>
          </cell>
          <cell r="K7" t="str">
            <v>Tunisia</v>
          </cell>
          <cell r="M7" t="str">
            <v>Transport</v>
          </cell>
          <cell r="N7" t="str">
            <v>Road</v>
          </cell>
          <cell r="P7" t="str">
            <v>Infra asset (greenfield)</v>
          </cell>
          <cell r="R7">
            <v>81.466220000000007</v>
          </cell>
          <cell r="AH7" t="str">
            <v>Structuring/ execution</v>
          </cell>
        </row>
        <row r="8">
          <cell r="B8" t="str">
            <v>Doubling of the RN06 between Mascara and Bechar over 500km and the RN50 between Bechar and the Algerian-Mauritania border over 1700km</v>
          </cell>
          <cell r="D8" t="str">
            <v>Low</v>
          </cell>
          <cell r="E8" t="str">
            <v>Commercial</v>
          </cell>
          <cell r="F8">
            <v>1</v>
          </cell>
          <cell r="H8" t="str">
            <v>Africa</v>
          </cell>
          <cell r="J8" t="str">
            <v>North Africa</v>
          </cell>
          <cell r="K8" t="str">
            <v>Algeria</v>
          </cell>
          <cell r="M8" t="str">
            <v>Transport</v>
          </cell>
          <cell r="N8" t="str">
            <v>Road</v>
          </cell>
          <cell r="P8" t="str">
            <v>Infra asset (greenfield)</v>
          </cell>
          <cell r="R8">
            <v>5121.6000000000004</v>
          </cell>
          <cell r="AH8" t="str">
            <v>Structuring/ execution</v>
          </cell>
        </row>
        <row r="9">
          <cell r="B9" t="str">
            <v>Using solar and wind energy to extract groundwater in the pastoral wells in the western region of the Jafara Plain</v>
          </cell>
          <cell r="D9" t="str">
            <v>High</v>
          </cell>
          <cell r="E9" t="str">
            <v>Non-commercial</v>
          </cell>
          <cell r="F9">
            <v>2</v>
          </cell>
          <cell r="G9">
            <v>1</v>
          </cell>
          <cell r="H9" t="str">
            <v>Africa</v>
          </cell>
          <cell r="J9" t="str">
            <v>North Africa</v>
          </cell>
          <cell r="K9" t="str">
            <v>Libya</v>
          </cell>
          <cell r="M9" t="str">
            <v>Water</v>
          </cell>
          <cell r="N9" t="str">
            <v>Generation - Solar</v>
          </cell>
          <cell r="P9" t="str">
            <v>Limited-scope program</v>
          </cell>
          <cell r="R9">
            <v>1</v>
          </cell>
          <cell r="AH9" t="str">
            <v>Conceptual design</v>
          </cell>
          <cell r="BR9" t="str">
            <v>Adaptation &amp; resilience</v>
          </cell>
        </row>
        <row r="10">
          <cell r="B10" t="str">
            <v>Highway connecting the terminal part of the Fez-Oujda highway to the East-West Algerian highway</v>
          </cell>
          <cell r="D10" t="str">
            <v>Low</v>
          </cell>
          <cell r="E10" t="str">
            <v>Commercial</v>
          </cell>
          <cell r="F10">
            <v>1</v>
          </cell>
          <cell r="H10" t="str">
            <v>Africa</v>
          </cell>
          <cell r="J10" t="str">
            <v>North Africa</v>
          </cell>
          <cell r="K10" t="str">
            <v>Algeria</v>
          </cell>
          <cell r="M10" t="str">
            <v>Transport</v>
          </cell>
          <cell r="N10" t="str">
            <v>Road</v>
          </cell>
          <cell r="P10" t="str">
            <v>Infra asset (greenfield)</v>
          </cell>
          <cell r="R10">
            <v>140</v>
          </cell>
          <cell r="AH10" t="str">
            <v>Conceptual design</v>
          </cell>
        </row>
        <row r="11">
          <cell r="B11" t="str">
            <v>Libyan Alternate Freeway</v>
          </cell>
          <cell r="D11" t="str">
            <v>Low</v>
          </cell>
          <cell r="E11" t="str">
            <v>Commercial</v>
          </cell>
          <cell r="F11">
            <v>1</v>
          </cell>
          <cell r="H11" t="str">
            <v>Africa</v>
          </cell>
          <cell r="J11" t="str">
            <v>North Africa</v>
          </cell>
          <cell r="K11" t="str">
            <v>Libya</v>
          </cell>
          <cell r="M11" t="str">
            <v>Transport</v>
          </cell>
          <cell r="N11" t="str">
            <v>Road</v>
          </cell>
          <cell r="P11" t="str">
            <v>Infra asset (greenfield)</v>
          </cell>
          <cell r="R11">
            <v>7000</v>
          </cell>
          <cell r="AH11" t="str">
            <v>Structuring/ execution</v>
          </cell>
        </row>
        <row r="12">
          <cell r="B12" t="str">
            <v>SADC Regional Carrier-Neutral Data Center</v>
          </cell>
          <cell r="D12" t="str">
            <v>Low</v>
          </cell>
          <cell r="E12" t="str">
            <v>Commercial</v>
          </cell>
          <cell r="F12">
            <v>3</v>
          </cell>
          <cell r="H12" t="str">
            <v>Africa</v>
          </cell>
          <cell r="J12" t="str">
            <v>Southern Africa</v>
          </cell>
          <cell r="K12" t="str">
            <v>South Africa</v>
          </cell>
          <cell r="M12" t="str">
            <v>ICT</v>
          </cell>
          <cell r="N12" t="str">
            <v>Data Centers</v>
          </cell>
          <cell r="R12">
            <v>10</v>
          </cell>
          <cell r="AH12" t="str">
            <v>Conceptual design</v>
          </cell>
        </row>
        <row r="13">
          <cell r="B13" t="str">
            <v>Lesotho Highlands Water Project Phase II</v>
          </cell>
          <cell r="C13" t="str">
            <v>Hydropower and water system, providing Lesotho with clean energy and South Africa with quality water</v>
          </cell>
          <cell r="D13" t="str">
            <v>Medium</v>
          </cell>
          <cell r="E13" t="str">
            <v>Commercial</v>
          </cell>
          <cell r="F13">
            <v>1</v>
          </cell>
          <cell r="G13">
            <v>2</v>
          </cell>
          <cell r="H13" t="str">
            <v>Africa</v>
          </cell>
          <cell r="J13" t="str">
            <v>Southern Africa</v>
          </cell>
          <cell r="K13" t="str">
            <v>South Africa</v>
          </cell>
          <cell r="M13" t="str">
            <v>Water</v>
          </cell>
          <cell r="N13" t="str">
            <v>Multipurpose Dams</v>
          </cell>
          <cell r="P13" t="str">
            <v>Infra asset (greenfield)</v>
          </cell>
          <cell r="R13">
            <v>2600</v>
          </cell>
          <cell r="AH13" t="str">
            <v>Structuring/ execution</v>
          </cell>
          <cell r="BR13" t="str">
            <v>Multi</v>
          </cell>
        </row>
        <row r="14">
          <cell r="B14" t="str">
            <v>Extension of National ICT Broadband Backbone (NICTBB)</v>
          </cell>
          <cell r="C14" t="str">
            <v>Extending NICTBB from Tanzania to Mozambique by constructing optical fibre cable and point of presences (PoPs)</v>
          </cell>
          <cell r="D14" t="str">
            <v>Low</v>
          </cell>
          <cell r="E14" t="str">
            <v>Commercial</v>
          </cell>
          <cell r="F14">
            <v>3</v>
          </cell>
          <cell r="H14" t="str">
            <v>Africa</v>
          </cell>
          <cell r="J14" t="str">
            <v>Southern Africa</v>
          </cell>
          <cell r="K14" t="str">
            <v>Tanzania</v>
          </cell>
          <cell r="M14" t="str">
            <v>ICT</v>
          </cell>
          <cell r="N14" t="str">
            <v>Terrestrial Connectivity Infrastructure</v>
          </cell>
          <cell r="P14" t="str">
            <v>Infra asset (greenfield)</v>
          </cell>
          <cell r="R14">
            <v>60</v>
          </cell>
          <cell r="AH14" t="str">
            <v>Feasibility assessment</v>
          </cell>
        </row>
        <row r="15">
          <cell r="B15" t="str">
            <v>Lesotho Botswana Water Transfer</v>
          </cell>
          <cell r="C15" t="str">
            <v>Developing a dam and water storage reservoir in the Lesotho Lowlands, and a water conveyance system, through South Africa to Botswana</v>
          </cell>
          <cell r="D15" t="str">
            <v>High</v>
          </cell>
          <cell r="E15" t="str">
            <v>Commercial</v>
          </cell>
          <cell r="F15">
            <v>2</v>
          </cell>
          <cell r="G15">
            <v>6</v>
          </cell>
          <cell r="H15" t="str">
            <v>Africa</v>
          </cell>
          <cell r="J15" t="str">
            <v>Southern Africa</v>
          </cell>
          <cell r="K15" t="str">
            <v>South Africa</v>
          </cell>
          <cell r="M15" t="str">
            <v>Water</v>
          </cell>
          <cell r="N15" t="str">
            <v>Water Transfer</v>
          </cell>
          <cell r="P15" t="str">
            <v>Infra asset (greenfield)</v>
          </cell>
          <cell r="R15">
            <v>3004</v>
          </cell>
          <cell r="AH15" t="str">
            <v>Feasibility assessment</v>
          </cell>
          <cell r="BR15" t="str">
            <v>Adaptation &amp; resilience</v>
          </cell>
        </row>
        <row r="16">
          <cell r="B16" t="str">
            <v>Beira Port Development</v>
          </cell>
          <cell r="F16">
            <v>1</v>
          </cell>
          <cell r="H16" t="str">
            <v>Africa</v>
          </cell>
          <cell r="J16" t="str">
            <v>Southern Africa</v>
          </cell>
          <cell r="K16" t="str">
            <v>Madagascar</v>
          </cell>
          <cell r="M16" t="str">
            <v>Transport</v>
          </cell>
          <cell r="N16" t="str">
            <v>Port</v>
          </cell>
          <cell r="R16">
            <v>88.9</v>
          </cell>
          <cell r="AH16" t="str">
            <v>Feasibility assessment</v>
          </cell>
        </row>
        <row r="17">
          <cell r="B17" t="str">
            <v>Baynes Hydropower Project</v>
          </cell>
          <cell r="D17" t="str">
            <v>High</v>
          </cell>
          <cell r="E17" t="str">
            <v>Commercial</v>
          </cell>
          <cell r="F17">
            <v>1</v>
          </cell>
          <cell r="H17" t="str">
            <v>Africa</v>
          </cell>
          <cell r="J17" t="str">
            <v>Southern Africa</v>
          </cell>
          <cell r="K17" t="str">
            <v>Namibia</v>
          </cell>
          <cell r="M17" t="str">
            <v>Energy</v>
          </cell>
          <cell r="N17" t="str">
            <v>Generation - Hydro</v>
          </cell>
          <cell r="P17" t="str">
            <v>Infra asset (greenfield)</v>
          </cell>
          <cell r="R17">
            <v>1300</v>
          </cell>
          <cell r="AH17" t="str">
            <v>Feasibility assessment</v>
          </cell>
          <cell r="BR17" t="str">
            <v>Mitigation (emissions)</v>
          </cell>
        </row>
        <row r="18">
          <cell r="B18" t="str">
            <v>Luapula Hydropower project</v>
          </cell>
          <cell r="D18" t="str">
            <v>High</v>
          </cell>
          <cell r="E18" t="str">
            <v>Commercial</v>
          </cell>
          <cell r="F18">
            <v>1</v>
          </cell>
          <cell r="H18" t="str">
            <v>Africa</v>
          </cell>
          <cell r="J18" t="str">
            <v>Southern Africa</v>
          </cell>
          <cell r="K18" t="str">
            <v>Zambia</v>
          </cell>
          <cell r="M18" t="str">
            <v>Energy</v>
          </cell>
          <cell r="N18" t="str">
            <v>Generation - Hydro</v>
          </cell>
          <cell r="P18" t="str">
            <v>Infra asset (greenfield)</v>
          </cell>
          <cell r="R18">
            <v>540</v>
          </cell>
          <cell r="AH18" t="str">
            <v>Feasibility assessment</v>
          </cell>
          <cell r="BR18" t="str">
            <v>Mitigation (emissions)</v>
          </cell>
        </row>
        <row r="19">
          <cell r="B19" t="str">
            <v>Construction of Standard Gauge railway from Mtwara - Mbamba Bay railway with/and spurs to Liganga, and Mchuchuma.</v>
          </cell>
          <cell r="D19" t="str">
            <v>Low</v>
          </cell>
          <cell r="E19" t="str">
            <v>Commercial</v>
          </cell>
          <cell r="F19">
            <v>1</v>
          </cell>
          <cell r="H19" t="str">
            <v>Africa</v>
          </cell>
          <cell r="J19" t="str">
            <v>Southern Africa</v>
          </cell>
          <cell r="K19" t="str">
            <v>Tanzania</v>
          </cell>
          <cell r="M19" t="str">
            <v>Transport</v>
          </cell>
          <cell r="N19" t="str">
            <v>Rail</v>
          </cell>
          <cell r="P19" t="str">
            <v>Infra asset (greenfield)</v>
          </cell>
          <cell r="R19">
            <v>5500</v>
          </cell>
          <cell r="AH19" t="str">
            <v>Structuring/ execution</v>
          </cell>
        </row>
        <row r="20">
          <cell r="B20" t="str">
            <v>Noordoewer-Vioolsdrift Dam</v>
          </cell>
          <cell r="D20" t="str">
            <v>Medium</v>
          </cell>
          <cell r="E20" t="str">
            <v>Commercial</v>
          </cell>
          <cell r="F20">
            <v>1</v>
          </cell>
          <cell r="H20" t="str">
            <v>Africa</v>
          </cell>
          <cell r="J20" t="str">
            <v>Southern Africa</v>
          </cell>
          <cell r="K20" t="str">
            <v>South Africa</v>
          </cell>
          <cell r="M20" t="str">
            <v>Water</v>
          </cell>
          <cell r="N20" t="str">
            <v>Multipurpose Dams</v>
          </cell>
          <cell r="P20" t="str">
            <v>Infra asset (greenfield)</v>
          </cell>
          <cell r="R20">
            <v>501</v>
          </cell>
          <cell r="AH20" t="str">
            <v>Feasibility assessment</v>
          </cell>
          <cell r="BR20" t="str">
            <v>Adaptation &amp; resilience</v>
          </cell>
        </row>
        <row r="21">
          <cell r="B21" t="str">
            <v>ZIZABONA Transmission Power Interconnector</v>
          </cell>
          <cell r="D21" t="str">
            <v>Medium</v>
          </cell>
          <cell r="E21" t="str">
            <v>Commercial</v>
          </cell>
          <cell r="F21">
            <v>1</v>
          </cell>
          <cell r="H21" t="str">
            <v>Africa</v>
          </cell>
          <cell r="J21" t="str">
            <v>Southern Africa</v>
          </cell>
          <cell r="K21" t="str">
            <v>Zambia, Zimbabwe, Mozambique</v>
          </cell>
          <cell r="M21" t="str">
            <v>Energy</v>
          </cell>
          <cell r="N21" t="str">
            <v>Transmission Lines</v>
          </cell>
          <cell r="P21" t="str">
            <v>Infra asset (greenfield)</v>
          </cell>
          <cell r="R21">
            <v>240</v>
          </cell>
          <cell r="AH21" t="str">
            <v>Structuring/ execution</v>
          </cell>
        </row>
        <row r="22">
          <cell r="B22" t="str">
            <v>Implementation of a Regional Internet Exchange Point</v>
          </cell>
          <cell r="D22" t="str">
            <v>Low</v>
          </cell>
          <cell r="E22" t="str">
            <v>Commercial</v>
          </cell>
          <cell r="F22">
            <v>3</v>
          </cell>
          <cell r="H22" t="str">
            <v>Africa</v>
          </cell>
          <cell r="J22" t="str">
            <v>West Africa</v>
          </cell>
          <cell r="M22" t="str">
            <v>ICT</v>
          </cell>
          <cell r="N22" t="str">
            <v>Internet Exchange Points</v>
          </cell>
          <cell r="P22" t="str">
            <v>Infra asset (greenfield)</v>
          </cell>
          <cell r="R22">
            <v>0.3</v>
          </cell>
          <cell r="AH22" t="str">
            <v>Feasibility assessment</v>
          </cell>
        </row>
        <row r="23">
          <cell r="B23" t="str">
            <v>Fomi Multipurpose Dam Development Project</v>
          </cell>
          <cell r="F23">
            <v>1</v>
          </cell>
          <cell r="H23" t="str">
            <v>Africa</v>
          </cell>
          <cell r="J23" t="str">
            <v>West Africa</v>
          </cell>
          <cell r="K23" t="str">
            <v>Guinea</v>
          </cell>
          <cell r="M23" t="str">
            <v>Water</v>
          </cell>
          <cell r="N23" t="str">
            <v>Multipurpose Dams</v>
          </cell>
          <cell r="R23">
            <v>55.2</v>
          </cell>
          <cell r="AH23" t="str">
            <v>Feasibility assessment</v>
          </cell>
        </row>
        <row r="24">
          <cell r="B24" t="str">
            <v>Abidjan-Lagos Corridor Highway Development Project</v>
          </cell>
          <cell r="D24" t="str">
            <v>Low</v>
          </cell>
          <cell r="E24" t="str">
            <v>Commercial</v>
          </cell>
          <cell r="F24">
            <v>1</v>
          </cell>
          <cell r="H24" t="str">
            <v>Africa</v>
          </cell>
          <cell r="J24" t="str">
            <v>West Africa</v>
          </cell>
          <cell r="K24" t="str">
            <v>Côte d'Ivoire</v>
          </cell>
          <cell r="M24" t="str">
            <v>Transport</v>
          </cell>
          <cell r="N24" t="str">
            <v>Road</v>
          </cell>
          <cell r="P24" t="str">
            <v>Infra asset (greenfield)</v>
          </cell>
          <cell r="R24">
            <v>7045</v>
          </cell>
          <cell r="AH24" t="str">
            <v>Feasibility assessment</v>
          </cell>
        </row>
        <row r="25">
          <cell r="B25" t="str">
            <v>Abidjan-Ouagadougou-Niamey -Cotonou-Lome Regional Rail Loop Project</v>
          </cell>
          <cell r="F25">
            <v>1</v>
          </cell>
          <cell r="H25" t="str">
            <v>Africa</v>
          </cell>
          <cell r="J25" t="str">
            <v>West Africa</v>
          </cell>
          <cell r="K25" t="str">
            <v>Côte d'Ivoire</v>
          </cell>
          <cell r="M25" t="str">
            <v>Transport</v>
          </cell>
          <cell r="N25" t="str">
            <v>Rail</v>
          </cell>
          <cell r="R25">
            <v>5402.9</v>
          </cell>
          <cell r="AH25" t="str">
            <v>Conceptual design</v>
          </cell>
        </row>
        <row r="26">
          <cell r="B26" t="str">
            <v>Hydroelectric power plant of Louga 1 and 2 (246 MW)</v>
          </cell>
          <cell r="D26" t="str">
            <v>High</v>
          </cell>
          <cell r="E26" t="str">
            <v>Commercial</v>
          </cell>
          <cell r="F26">
            <v>1</v>
          </cell>
          <cell r="H26" t="str">
            <v>Africa</v>
          </cell>
          <cell r="J26" t="str">
            <v>West Africa</v>
          </cell>
          <cell r="K26" t="str">
            <v>Senegal</v>
          </cell>
          <cell r="M26" t="str">
            <v>Energy</v>
          </cell>
          <cell r="N26" t="str">
            <v>Generation - Hydro</v>
          </cell>
          <cell r="P26" t="str">
            <v>Infra asset (greenfield)</v>
          </cell>
          <cell r="R26">
            <v>613</v>
          </cell>
          <cell r="AH26" t="str">
            <v>Feasibility assessment</v>
          </cell>
          <cell r="BR26" t="str">
            <v>Mitigation (emissions)</v>
          </cell>
        </row>
        <row r="27">
          <cell r="B27" t="str">
            <v>3 GW Mambillla Hydroelectric Power Project</v>
          </cell>
          <cell r="C27" t="str">
            <v>Hydroelectric facility being developed on the Dongo River in Nigeria</v>
          </cell>
          <cell r="D27" t="str">
            <v>High</v>
          </cell>
          <cell r="E27" t="str">
            <v>Commercial</v>
          </cell>
          <cell r="F27">
            <v>1</v>
          </cell>
          <cell r="H27" t="str">
            <v>Africa</v>
          </cell>
          <cell r="J27" t="str">
            <v>West Africa</v>
          </cell>
          <cell r="K27" t="str">
            <v>Nigeria</v>
          </cell>
          <cell r="M27" t="str">
            <v>Energy</v>
          </cell>
          <cell r="N27" t="str">
            <v>Generation - Hydro</v>
          </cell>
          <cell r="P27" t="str">
            <v>Infra asset (greenfield)</v>
          </cell>
          <cell r="R27">
            <v>5800</v>
          </cell>
          <cell r="AH27" t="str">
            <v>Structuring/ execution</v>
          </cell>
          <cell r="BR27" t="str">
            <v>Mitigation (emissions)</v>
          </cell>
        </row>
        <row r="28">
          <cell r="B28" t="str">
            <v>Construction of Amilcar Cabral submarine cable system</v>
          </cell>
          <cell r="C28" t="str">
            <v>Connecting the island nation of Cabo Verde to West Africa neighbors</v>
          </cell>
          <cell r="D28" t="str">
            <v>Low</v>
          </cell>
          <cell r="E28" t="str">
            <v>Commercial</v>
          </cell>
          <cell r="F28">
            <v>3</v>
          </cell>
          <cell r="H28" t="str">
            <v>Africa</v>
          </cell>
          <cell r="J28" t="str">
            <v>West Africa</v>
          </cell>
          <cell r="K28" t="str">
            <v>Cabo Verde</v>
          </cell>
          <cell r="M28" t="str">
            <v>ICT</v>
          </cell>
          <cell r="N28" t="str">
            <v>Terrestrial Connectivity Infrastructure</v>
          </cell>
          <cell r="P28" t="str">
            <v>Infra asset (greenfield)</v>
          </cell>
          <cell r="R28">
            <v>74.5</v>
          </cell>
          <cell r="AH28" t="str">
            <v>Structuring/ execution</v>
          </cell>
        </row>
        <row r="29">
          <cell r="B29" t="str">
            <v>Praia-Dakar-Abidjan Multimodal Transport Corridor</v>
          </cell>
          <cell r="D29" t="str">
            <v>Low</v>
          </cell>
          <cell r="E29" t="str">
            <v>Commercial</v>
          </cell>
          <cell r="F29">
            <v>1</v>
          </cell>
          <cell r="H29" t="str">
            <v>Africa</v>
          </cell>
          <cell r="J29" t="str">
            <v>West Africa</v>
          </cell>
          <cell r="K29" t="str">
            <v>Côte d'Ivoire</v>
          </cell>
          <cell r="M29" t="str">
            <v>Transport</v>
          </cell>
          <cell r="N29" t="str">
            <v>Road</v>
          </cell>
          <cell r="P29" t="str">
            <v>Major program</v>
          </cell>
          <cell r="R29">
            <v>21070</v>
          </cell>
          <cell r="AH29" t="str">
            <v>Feasibility assessment</v>
          </cell>
        </row>
        <row r="30">
          <cell r="B30" t="str">
            <v>150 MW Regional Solar Power Park Project in Mali</v>
          </cell>
          <cell r="C30" t="str">
            <v>150 MW solar PV project in Fana, Bougouni and Sanankoroba in Mali</v>
          </cell>
          <cell r="D30" t="str">
            <v>High</v>
          </cell>
          <cell r="E30" t="str">
            <v>Commercial</v>
          </cell>
          <cell r="F30">
            <v>1</v>
          </cell>
          <cell r="H30" t="str">
            <v>Africa</v>
          </cell>
          <cell r="J30" t="str">
            <v>West Africa</v>
          </cell>
          <cell r="K30" t="str">
            <v>Mali</v>
          </cell>
          <cell r="M30" t="str">
            <v>Energy</v>
          </cell>
          <cell r="N30" t="str">
            <v>Generation - Solar</v>
          </cell>
          <cell r="P30" t="str">
            <v>Infra asset (greenfield)</v>
          </cell>
          <cell r="R30">
            <v>250</v>
          </cell>
          <cell r="AH30" t="str">
            <v>Structuring/ execution</v>
          </cell>
          <cell r="BR30" t="str">
            <v>Mitigation (emissions)</v>
          </cell>
        </row>
        <row r="31">
          <cell r="B31" t="str">
            <v>Noumbiel multipurpose dam</v>
          </cell>
          <cell r="F31">
            <v>1</v>
          </cell>
          <cell r="H31" t="str">
            <v>Africa</v>
          </cell>
          <cell r="J31" t="str">
            <v>West Africa</v>
          </cell>
          <cell r="K31" t="str">
            <v>Burkina Faso</v>
          </cell>
          <cell r="M31" t="str">
            <v>Water</v>
          </cell>
          <cell r="N31" t="str">
            <v>Multipurpose Dams</v>
          </cell>
          <cell r="R31">
            <v>169</v>
          </cell>
          <cell r="AH31" t="str">
            <v>Feasibility assessment</v>
          </cell>
        </row>
        <row r="32">
          <cell r="B32" t="str">
            <v>Construction of 287 MW Rusizi IV Hydropower project</v>
          </cell>
          <cell r="F32">
            <v>1</v>
          </cell>
          <cell r="H32" t="str">
            <v>Africa</v>
          </cell>
          <cell r="J32" t="str">
            <v>East Africa</v>
          </cell>
          <cell r="K32" t="str">
            <v>DR Congo</v>
          </cell>
          <cell r="M32" t="str">
            <v>Energy</v>
          </cell>
          <cell r="N32" t="str">
            <v>Generation - Hydro</v>
          </cell>
          <cell r="R32">
            <v>712</v>
          </cell>
          <cell r="AH32" t="str">
            <v>Feasibility assessment</v>
          </cell>
        </row>
        <row r="33">
          <cell r="B33" t="str">
            <v>Dawa River Multi-purpose Dam</v>
          </cell>
          <cell r="F33">
            <v>1</v>
          </cell>
          <cell r="H33" t="str">
            <v>Africa</v>
          </cell>
          <cell r="J33" t="str">
            <v>East Africa</v>
          </cell>
          <cell r="K33" t="str">
            <v>Ethiopia, Kenya, Somalia</v>
          </cell>
          <cell r="M33" t="str">
            <v>Water</v>
          </cell>
          <cell r="N33" t="str">
            <v>Multipurpose Dams</v>
          </cell>
          <cell r="R33">
            <v>634</v>
          </cell>
          <cell r="AH33" t="str">
            <v>Conceptual design</v>
          </cell>
        </row>
        <row r="34">
          <cell r="B34" t="str">
            <v>Construction of Central Corridor Standard Gauge Rail (SGR) of the Dar es Salaam – Isaka – Mwanza and Isaka – Kigali / Keza – Gitega – Musongati / Tabora - Kigoma/Uvinza - Musongati ‐ Gitega (with extension to Eastern DRC)</v>
          </cell>
          <cell r="D34" t="str">
            <v>Low</v>
          </cell>
          <cell r="E34" t="str">
            <v>Commercial</v>
          </cell>
          <cell r="F34">
            <v>1</v>
          </cell>
          <cell r="H34" t="str">
            <v>Africa</v>
          </cell>
          <cell r="J34" t="str">
            <v>East Africa</v>
          </cell>
          <cell r="K34" t="str">
            <v>Tanzania, Rwanda, DR Congo</v>
          </cell>
          <cell r="M34" t="str">
            <v>Transport</v>
          </cell>
          <cell r="N34" t="str">
            <v>Rail</v>
          </cell>
          <cell r="P34" t="str">
            <v>Infra asset (greenfield)</v>
          </cell>
          <cell r="R34">
            <v>3676</v>
          </cell>
          <cell r="AH34" t="str">
            <v>Structuring/ execution</v>
          </cell>
        </row>
        <row r="35">
          <cell r="B35" t="str">
            <v>Akagera River Transport</v>
          </cell>
          <cell r="D35" t="str">
            <v>Low</v>
          </cell>
          <cell r="E35" t="str">
            <v>Commercial</v>
          </cell>
          <cell r="F35">
            <v>1</v>
          </cell>
          <cell r="G35">
            <v>6</v>
          </cell>
          <cell r="H35" t="str">
            <v>Africa</v>
          </cell>
          <cell r="J35" t="str">
            <v>East Africa</v>
          </cell>
          <cell r="K35" t="str">
            <v>Tanzania</v>
          </cell>
          <cell r="M35" t="str">
            <v>Transport</v>
          </cell>
          <cell r="N35" t="str">
            <v>Inland Water Transport</v>
          </cell>
          <cell r="P35" t="str">
            <v>Infra asset (greenfield)</v>
          </cell>
          <cell r="R35">
            <v>298</v>
          </cell>
          <cell r="AH35" t="str">
            <v>Feasibility assessment</v>
          </cell>
        </row>
        <row r="36">
          <cell r="B36" t="str">
            <v>LAPSSET RAILWAY</v>
          </cell>
          <cell r="F36">
            <v>1</v>
          </cell>
          <cell r="H36" t="str">
            <v>Africa</v>
          </cell>
          <cell r="J36" t="str">
            <v>East Africa</v>
          </cell>
          <cell r="K36" t="str">
            <v>South Sudan, Ethiopia</v>
          </cell>
          <cell r="M36" t="str">
            <v>Transport</v>
          </cell>
          <cell r="N36" t="str">
            <v>Rail</v>
          </cell>
          <cell r="R36">
            <v>12000</v>
          </cell>
          <cell r="AH36" t="str">
            <v>Feasibility assessment</v>
          </cell>
        </row>
        <row r="37">
          <cell r="B37" t="str">
            <v>Juba - Nairobi Fiber Optic Link</v>
          </cell>
          <cell r="D37" t="str">
            <v>Low</v>
          </cell>
          <cell r="E37" t="str">
            <v>Commercial</v>
          </cell>
          <cell r="F37">
            <v>3</v>
          </cell>
          <cell r="H37" t="str">
            <v>Africa</v>
          </cell>
          <cell r="J37" t="str">
            <v>East Africa</v>
          </cell>
          <cell r="K37" t="str">
            <v>Kenya</v>
          </cell>
          <cell r="M37" t="str">
            <v>ICT</v>
          </cell>
          <cell r="N37" t="str">
            <v>Terrestrial connectivity infrastructure</v>
          </cell>
          <cell r="P37" t="str">
            <v>Infra asset (greenfield)</v>
          </cell>
          <cell r="R37">
            <v>45</v>
          </cell>
          <cell r="AH37" t="str">
            <v>Feasibility assessment</v>
          </cell>
        </row>
        <row r="38">
          <cell r="B38" t="str">
            <v>Construction to standard gauge of the Mombasa – Nairobi – Malaba – Kampala - Kigali line (with Malaba – Nimule – Juba spur)</v>
          </cell>
          <cell r="D38" t="str">
            <v>Low</v>
          </cell>
          <cell r="E38" t="str">
            <v>Commercial</v>
          </cell>
          <cell r="F38">
            <v>1</v>
          </cell>
          <cell r="H38" t="str">
            <v>Africa</v>
          </cell>
          <cell r="J38" t="str">
            <v>East Africa</v>
          </cell>
          <cell r="K38" t="str">
            <v>Kenya, Uganda, Tanzania</v>
          </cell>
          <cell r="M38" t="str">
            <v>Transport</v>
          </cell>
          <cell r="N38" t="str">
            <v>Rail</v>
          </cell>
          <cell r="P38" t="str">
            <v>Infra asset (greenfield)</v>
          </cell>
          <cell r="R38">
            <v>19200</v>
          </cell>
          <cell r="AH38" t="str">
            <v>Structuring/ execution</v>
          </cell>
        </row>
        <row r="39">
          <cell r="B39" t="str">
            <v>Transborder Submarine Fiber PoPs and Regional Smart Hub</v>
          </cell>
          <cell r="C39" t="str">
            <v>Building inter-connectivity infrastructure at border points comprising 400 Gbps PoPs and Smart Hub data centre in Kenya</v>
          </cell>
          <cell r="D39" t="str">
            <v>Low</v>
          </cell>
          <cell r="E39" t="str">
            <v>Commercial</v>
          </cell>
          <cell r="F39">
            <v>3</v>
          </cell>
          <cell r="H39" t="str">
            <v>Africa</v>
          </cell>
          <cell r="J39" t="str">
            <v>East Africa</v>
          </cell>
          <cell r="K39" t="str">
            <v>Kenya</v>
          </cell>
          <cell r="M39" t="str">
            <v>ICT</v>
          </cell>
          <cell r="N39" t="str">
            <v>Terrestrial Connectivity Infrastructure</v>
          </cell>
          <cell r="P39" t="str">
            <v>Infra asset (greenfield)</v>
          </cell>
          <cell r="R39">
            <v>70</v>
          </cell>
          <cell r="AH39" t="str">
            <v>Structuring/ execution</v>
          </cell>
        </row>
        <row r="40">
          <cell r="B40" t="str">
            <v>Angololo Multipurpose Water Resources Development Project</v>
          </cell>
          <cell r="C40" t="str">
            <v>Constructing a dam on the Malaba river between Uganda and Kenya to increase climate adaptation through agricultural irrigation</v>
          </cell>
          <cell r="D40" t="str">
            <v>Medium</v>
          </cell>
          <cell r="E40" t="str">
            <v>Intermediate</v>
          </cell>
          <cell r="F40">
            <v>2</v>
          </cell>
          <cell r="G40">
            <v>1</v>
          </cell>
          <cell r="H40" t="str">
            <v>Africa</v>
          </cell>
          <cell r="J40" t="str">
            <v>East Africa</v>
          </cell>
          <cell r="K40" t="str">
            <v>Uganda, Kenya</v>
          </cell>
          <cell r="M40" t="str">
            <v>Water</v>
          </cell>
          <cell r="N40" t="str">
            <v>Multipurpose Dams</v>
          </cell>
          <cell r="P40" t="str">
            <v>Major program</v>
          </cell>
          <cell r="R40">
            <v>61.7</v>
          </cell>
          <cell r="AH40" t="str">
            <v>Feasibility assessment</v>
          </cell>
          <cell r="BR40" t="str">
            <v>Adaptation &amp; resilience</v>
          </cell>
        </row>
        <row r="41">
          <cell r="B41" t="str">
            <v>Masaka - Mwanza Transmission Line Project</v>
          </cell>
          <cell r="D41" t="str">
            <v>Medium</v>
          </cell>
          <cell r="E41" t="str">
            <v>Commercial</v>
          </cell>
          <cell r="F41">
            <v>1</v>
          </cell>
          <cell r="H41" t="str">
            <v>Africa</v>
          </cell>
          <cell r="J41" t="str">
            <v>East Africa</v>
          </cell>
          <cell r="K41" t="str">
            <v>Uganda, Kenya</v>
          </cell>
          <cell r="M41" t="str">
            <v>Energy</v>
          </cell>
          <cell r="N41" t="str">
            <v>Transmission Lines</v>
          </cell>
          <cell r="P41" t="str">
            <v>Infra asset (greenfield)</v>
          </cell>
          <cell r="R41">
            <v>325</v>
          </cell>
          <cell r="AH41" t="str">
            <v>Feasibility assessment</v>
          </cell>
          <cell r="BR41" t="str">
            <v>Mitigation (emissions)</v>
          </cell>
        </row>
        <row r="42">
          <cell r="B42" t="str">
            <v>Development of the Chollet hydroelectric site and associated transmission lines</v>
          </cell>
          <cell r="D42" t="str">
            <v>High</v>
          </cell>
          <cell r="E42" t="str">
            <v>Commercial</v>
          </cell>
          <cell r="F42">
            <v>1</v>
          </cell>
          <cell r="H42" t="str">
            <v>Africa</v>
          </cell>
          <cell r="J42" t="str">
            <v>Central Africa</v>
          </cell>
          <cell r="K42" t="str">
            <v>Cameroon</v>
          </cell>
          <cell r="M42" t="str">
            <v>Energy</v>
          </cell>
          <cell r="N42" t="str">
            <v>Generation - Hydro</v>
          </cell>
          <cell r="P42" t="str">
            <v>Infra asset (greenfield)</v>
          </cell>
          <cell r="R42">
            <v>2009.7629999999999</v>
          </cell>
          <cell r="AH42" t="str">
            <v>Feasibility assessment</v>
          </cell>
          <cell r="BR42" t="str">
            <v>Mitigation (emissions)</v>
          </cell>
        </row>
        <row r="43">
          <cell r="B43" t="str">
            <v>Construction of dam and development of Palambo Hydroelectric Power Station</v>
          </cell>
          <cell r="F43">
            <v>1</v>
          </cell>
          <cell r="H43" t="str">
            <v>Africa</v>
          </cell>
          <cell r="J43" t="str">
            <v>Central Africa</v>
          </cell>
          <cell r="K43" t="str">
            <v>DR Congo</v>
          </cell>
          <cell r="M43" t="str">
            <v>Water</v>
          </cell>
          <cell r="N43" t="str">
            <v>Multipurpose Dams</v>
          </cell>
          <cell r="R43">
            <v>3</v>
          </cell>
          <cell r="AH43" t="str">
            <v>Feasibility assessment</v>
          </cell>
        </row>
        <row r="44">
          <cell r="B44" t="str">
            <v>Interconnection of broadband networks of Member States</v>
          </cell>
          <cell r="F44">
            <v>3</v>
          </cell>
          <cell r="H44" t="str">
            <v>Africa</v>
          </cell>
          <cell r="J44" t="str">
            <v>Central Africa</v>
          </cell>
          <cell r="K44" t="str">
            <v>Angola, Burundi, Cameroun, Gabon, Guinée Equatoriale, République Centrafricaine (RCA), Congo, République Démocratique du Congo (RDC), Sao Tomé &amp; Principe, Tchad</v>
          </cell>
          <cell r="M44" t="str">
            <v>ICT</v>
          </cell>
          <cell r="N44" t="str">
            <v>Terrestrial Connectivity Infrastructure</v>
          </cell>
          <cell r="R44">
            <v>85</v>
          </cell>
          <cell r="AH44" t="str">
            <v>Conceptual design</v>
          </cell>
        </row>
        <row r="45">
          <cell r="B45" t="str">
            <v>Development of BAC and LOTEMO hydroelectric sites on the Lobaye River, and related works in CAR</v>
          </cell>
          <cell r="D45" t="str">
            <v>High</v>
          </cell>
          <cell r="E45" t="str">
            <v>Commercial</v>
          </cell>
          <cell r="F45">
            <v>1</v>
          </cell>
          <cell r="H45" t="str">
            <v>Africa</v>
          </cell>
          <cell r="J45" t="str">
            <v>Central Africa</v>
          </cell>
          <cell r="K45" t="str">
            <v>Central African Republic, Chad, DR Congo</v>
          </cell>
          <cell r="M45" t="str">
            <v>Energy</v>
          </cell>
          <cell r="N45" t="str">
            <v>Generation - Hydro</v>
          </cell>
          <cell r="P45" t="str">
            <v>Infra asset (greenfield)</v>
          </cell>
          <cell r="R45">
            <v>408</v>
          </cell>
          <cell r="AH45" t="str">
            <v>Feasibility assessment</v>
          </cell>
          <cell r="BR45" t="str">
            <v>Mitigation (emissions)</v>
          </cell>
        </row>
        <row r="46">
          <cell r="B46" t="str">
            <v>Development of the BOOUE and TSENGUE-LELEDI hydroelectric sites, and construction of the associated transmission lines</v>
          </cell>
          <cell r="D46" t="str">
            <v>High</v>
          </cell>
          <cell r="E46" t="str">
            <v>Commercial</v>
          </cell>
          <cell r="F46">
            <v>1</v>
          </cell>
          <cell r="H46" t="str">
            <v>Africa</v>
          </cell>
          <cell r="J46" t="str">
            <v>Central Africa</v>
          </cell>
          <cell r="K46" t="str">
            <v>Gabon</v>
          </cell>
          <cell r="M46" t="str">
            <v>Energy</v>
          </cell>
          <cell r="N46" t="str">
            <v>Generation - Hydro</v>
          </cell>
          <cell r="P46" t="str">
            <v>Infra asset (greenfield)</v>
          </cell>
          <cell r="R46">
            <v>1784</v>
          </cell>
          <cell r="AH46" t="str">
            <v>Structuring/ execution</v>
          </cell>
          <cell r="BR46" t="str">
            <v>Mitigation (emissions)</v>
          </cell>
        </row>
        <row r="47">
          <cell r="B47" t="str">
            <v>Project for the construction of the bridge over the Ntem River located on the Kribi-Campo-Bata Transnational Road linking the Republic of Cameroon and the Republic of Equatorial Guinea</v>
          </cell>
          <cell r="D47" t="str">
            <v>Low</v>
          </cell>
          <cell r="E47" t="str">
            <v>Commercial</v>
          </cell>
          <cell r="F47">
            <v>1</v>
          </cell>
          <cell r="H47" t="str">
            <v>Africa</v>
          </cell>
          <cell r="J47" t="str">
            <v>Central Africa</v>
          </cell>
          <cell r="K47" t="str">
            <v>Cameroon, Equatorial Guinea</v>
          </cell>
          <cell r="M47" t="str">
            <v>Transport</v>
          </cell>
          <cell r="N47" t="str">
            <v>Road</v>
          </cell>
          <cell r="P47" t="str">
            <v>Infra asset (greenfield)</v>
          </cell>
          <cell r="R47">
            <v>447</v>
          </cell>
          <cell r="AH47" t="str">
            <v>Structuring/ execution</v>
          </cell>
        </row>
        <row r="48">
          <cell r="B48" t="str">
            <v>Interconnection of electrical networks between Inga-Cabinda and Pointe-Noire</v>
          </cell>
          <cell r="D48" t="str">
            <v>Medium</v>
          </cell>
          <cell r="E48" t="str">
            <v>Commercial</v>
          </cell>
          <cell r="F48">
            <v>1</v>
          </cell>
          <cell r="H48" t="str">
            <v>Africa</v>
          </cell>
          <cell r="J48" t="str">
            <v>Central Africa</v>
          </cell>
          <cell r="K48" t="str">
            <v>DR Congo</v>
          </cell>
          <cell r="M48" t="str">
            <v>Energy</v>
          </cell>
          <cell r="N48" t="str">
            <v>Transmission Lines</v>
          </cell>
          <cell r="P48" t="str">
            <v>Infra asset (greenfield)</v>
          </cell>
          <cell r="R48">
            <v>160</v>
          </cell>
          <cell r="AH48" t="str">
            <v>Structuring/ execution</v>
          </cell>
          <cell r="BR48" t="str">
            <v>Mitigation (emissions)</v>
          </cell>
        </row>
        <row r="49">
          <cell r="B49" t="str">
            <v>Construction of a bridge over the Oubangui River, development of missing links in the Bangui-Kisangani-Kampala &amp; Kisangani-Bujumbura road corridors, and facilitation of transport, trade and transit along the</v>
          </cell>
          <cell r="F49">
            <v>1</v>
          </cell>
          <cell r="H49" t="str">
            <v>Africa</v>
          </cell>
          <cell r="J49" t="str">
            <v>Central Africa</v>
          </cell>
          <cell r="K49" t="str">
            <v>DR Congo, Rwanda</v>
          </cell>
          <cell r="M49" t="str">
            <v>Transport</v>
          </cell>
          <cell r="N49" t="str">
            <v>Road</v>
          </cell>
          <cell r="R49">
            <v>3492</v>
          </cell>
          <cell r="AH49" t="str">
            <v>Conceptual design</v>
          </cell>
        </row>
        <row r="50">
          <cell r="B50" t="str">
            <v>Support program for the facilitation of transport by inland waterways, the securing of river navigation and the sustainable management of water resources in the Congo Basin</v>
          </cell>
          <cell r="F50">
            <v>1</v>
          </cell>
          <cell r="G50">
            <v>6</v>
          </cell>
          <cell r="H50" t="str">
            <v>Africa</v>
          </cell>
          <cell r="J50" t="str">
            <v>Central Africa</v>
          </cell>
          <cell r="K50" t="str">
            <v>DR Congo</v>
          </cell>
          <cell r="M50" t="str">
            <v>Transport</v>
          </cell>
          <cell r="N50" t="str">
            <v>Inland Water Transport</v>
          </cell>
          <cell r="R50">
            <v>93.81</v>
          </cell>
          <cell r="AH50" t="str">
            <v>Conceptual design</v>
          </cell>
        </row>
        <row r="51">
          <cell r="B51" t="str">
            <v>Development of data center infrastructure underpinning the digital economy</v>
          </cell>
          <cell r="F51">
            <v>3</v>
          </cell>
          <cell r="H51" t="str">
            <v>Africa</v>
          </cell>
          <cell r="J51" t="str">
            <v>Central Africa</v>
          </cell>
          <cell r="M51" t="str">
            <v>ICT</v>
          </cell>
          <cell r="N51" t="str">
            <v>Internet exchange points</v>
          </cell>
          <cell r="R51">
            <v>92.5</v>
          </cell>
          <cell r="AH51" t="str">
            <v>Conceptual design</v>
          </cell>
        </row>
        <row r="52">
          <cell r="B52" t="str">
            <v>Trans-Saharan optic fibre broadband project</v>
          </cell>
          <cell r="C52" t="str">
            <v>Completing optic fibre links in Niger &amp; Chad and establishing pilot data centres</v>
          </cell>
          <cell r="D52" t="str">
            <v>Low</v>
          </cell>
          <cell r="E52" t="str">
            <v>Commercial</v>
          </cell>
          <cell r="F52">
            <v>3</v>
          </cell>
          <cell r="H52" t="str">
            <v>Africa</v>
          </cell>
          <cell r="J52" t="str">
            <v>Multi-regional</v>
          </cell>
          <cell r="K52" t="str">
            <v>Niger, Chad</v>
          </cell>
          <cell r="M52" t="str">
            <v>ICT</v>
          </cell>
          <cell r="N52" t="str">
            <v>Terrestrial Connectivity Infrastructure</v>
          </cell>
          <cell r="P52" t="str">
            <v>Infra asset (greenfield)</v>
          </cell>
          <cell r="R52">
            <v>4500</v>
          </cell>
          <cell r="AH52" t="str">
            <v>Feasibility assessment</v>
          </cell>
        </row>
        <row r="53">
          <cell r="B53" t="str">
            <v>Extension of National ICT Broadband Backbone (NICTBB) to DRC by construction of optical fibre cable across Lake Tanganyika and point of presences (PoPs) for providing connectivity with DRC</v>
          </cell>
          <cell r="D53" t="str">
            <v>Low</v>
          </cell>
          <cell r="E53" t="str">
            <v>Commercial</v>
          </cell>
          <cell r="F53">
            <v>3</v>
          </cell>
          <cell r="H53" t="str">
            <v>Africa</v>
          </cell>
          <cell r="J53" t="str">
            <v>Multi-regional</v>
          </cell>
          <cell r="K53" t="str">
            <v>Tanzania, DR Congo, Burundi, Zambia</v>
          </cell>
          <cell r="M53" t="str">
            <v>ICT</v>
          </cell>
          <cell r="N53" t="str">
            <v>Terrestrial Connectivity Infrastructure</v>
          </cell>
          <cell r="P53" t="str">
            <v>Infra asset (greenfield)</v>
          </cell>
          <cell r="R53">
            <v>4</v>
          </cell>
          <cell r="AH53" t="str">
            <v>Feasibility assessment</v>
          </cell>
        </row>
        <row r="54">
          <cell r="B54" t="str">
            <v>Inga 3 Transmission Interconnector</v>
          </cell>
          <cell r="F54">
            <v>1</v>
          </cell>
          <cell r="H54" t="str">
            <v>Africa</v>
          </cell>
          <cell r="J54" t="str">
            <v>Multi-regional</v>
          </cell>
          <cell r="K54" t="str">
            <v>DR Congo</v>
          </cell>
          <cell r="M54" t="str">
            <v>Energy</v>
          </cell>
          <cell r="N54" t="str">
            <v>Transmission Lines</v>
          </cell>
          <cell r="R54">
            <v>3564</v>
          </cell>
          <cell r="AH54" t="str">
            <v>Conceptual design</v>
          </cell>
        </row>
        <row r="55">
          <cell r="B55" t="str">
            <v>CONTINENTAL AFRICA WATER INVESTMENT SUPPORT PROGRAM (AIP) ON TRANSBOUNDARY WATER INVESTMENT PROJECTS: INTEGRATED TRANSBOUNDARY AND REGIONAL INVESTMENTS IN WATER-HEALTH-ENERGY-FOOD SECURITY (WHEF).</v>
          </cell>
          <cell r="F55">
            <v>1</v>
          </cell>
          <cell r="H55" t="str">
            <v>Africa</v>
          </cell>
          <cell r="J55" t="str">
            <v>Multi-regional</v>
          </cell>
          <cell r="M55" t="str">
            <v>Water</v>
          </cell>
          <cell r="N55" t="str">
            <v>Multipurpose Dams</v>
          </cell>
          <cell r="R55">
            <v>1860</v>
          </cell>
          <cell r="AH55" t="str">
            <v>Conceptual design</v>
          </cell>
        </row>
        <row r="56">
          <cell r="B56" t="str">
            <v>Grand INGA Phase 1</v>
          </cell>
          <cell r="D56" t="str">
            <v>High</v>
          </cell>
          <cell r="E56" t="str">
            <v>Commercial</v>
          </cell>
          <cell r="F56">
            <v>1</v>
          </cell>
          <cell r="H56" t="str">
            <v>Africa</v>
          </cell>
          <cell r="J56" t="str">
            <v>Multi-regional</v>
          </cell>
          <cell r="K56" t="str">
            <v>DR Congo</v>
          </cell>
          <cell r="M56" t="str">
            <v>Energy</v>
          </cell>
          <cell r="N56" t="str">
            <v>Generation - Hydro</v>
          </cell>
          <cell r="P56" t="str">
            <v>Infra asset (greenfield)</v>
          </cell>
          <cell r="R56">
            <v>14500</v>
          </cell>
          <cell r="AH56" t="str">
            <v>Structuring/ execution</v>
          </cell>
          <cell r="BR56" t="str">
            <v>Mitigation (emissions)</v>
          </cell>
        </row>
        <row r="57">
          <cell r="B57" t="str">
            <v>Rihaid El Birdi – Om Dafug</v>
          </cell>
          <cell r="D57" t="str">
            <v>Low</v>
          </cell>
          <cell r="E57" t="str">
            <v>Commercial</v>
          </cell>
          <cell r="F57">
            <v>1</v>
          </cell>
          <cell r="H57" t="str">
            <v>Africa</v>
          </cell>
          <cell r="J57" t="str">
            <v>Multi-regional</v>
          </cell>
          <cell r="K57" t="str">
            <v>Central African Republic, Sudan</v>
          </cell>
          <cell r="M57" t="str">
            <v>Transport</v>
          </cell>
          <cell r="N57" t="str">
            <v>Road</v>
          </cell>
          <cell r="P57" t="str">
            <v>Infra asset (greenfield)</v>
          </cell>
          <cell r="R57">
            <v>102</v>
          </cell>
          <cell r="AH57" t="str">
            <v>Feasibility assessment</v>
          </cell>
        </row>
        <row r="58">
          <cell r="B58" t="str">
            <v>El Fasher – Kabkabiya – El Geneina – Adri</v>
          </cell>
          <cell r="D58" t="str">
            <v>Low</v>
          </cell>
          <cell r="E58" t="str">
            <v>Commercial</v>
          </cell>
          <cell r="F58">
            <v>1</v>
          </cell>
          <cell r="H58" t="str">
            <v>Africa</v>
          </cell>
          <cell r="J58" t="str">
            <v>Multi-regional</v>
          </cell>
          <cell r="K58" t="str">
            <v>Sudan, Central Africa, Eastern Africa</v>
          </cell>
          <cell r="M58" t="str">
            <v>Transport</v>
          </cell>
          <cell r="N58" t="str">
            <v>Road</v>
          </cell>
          <cell r="P58" t="str">
            <v>Infra asset (greenfield)</v>
          </cell>
          <cell r="R58">
            <v>262</v>
          </cell>
          <cell r="AH58" t="str">
            <v>Structuring/ execution</v>
          </cell>
        </row>
        <row r="59">
          <cell r="B59" t="str">
            <v xml:space="preserve">Sudan section of the Fiber optic connectivity component of the Port Sudan to Douala corridor </v>
          </cell>
          <cell r="D59" t="str">
            <v>Low</v>
          </cell>
          <cell r="E59" t="str">
            <v>Commercial</v>
          </cell>
          <cell r="F59">
            <v>3</v>
          </cell>
          <cell r="H59" t="str">
            <v>Africa</v>
          </cell>
          <cell r="J59" t="str">
            <v>Multi-regional</v>
          </cell>
          <cell r="K59" t="str">
            <v>Sudan, Cameroon</v>
          </cell>
          <cell r="M59" t="str">
            <v>ICT</v>
          </cell>
          <cell r="N59" t="str">
            <v>Terrestrial Connectivity Infrastructure</v>
          </cell>
          <cell r="P59" t="str">
            <v>Infra asset (greenfield)</v>
          </cell>
          <cell r="R59">
            <v>55</v>
          </cell>
          <cell r="AH59" t="str">
            <v>Feasibility assessment</v>
          </cell>
        </row>
        <row r="60">
          <cell r="B60" t="str">
            <v>Feasibility and In-Depth Studies on the Development of Lake Chad</v>
          </cell>
          <cell r="F60">
            <v>2</v>
          </cell>
          <cell r="G60">
            <v>6</v>
          </cell>
          <cell r="H60" t="str">
            <v>Africa</v>
          </cell>
          <cell r="J60" t="str">
            <v>Multi-regional</v>
          </cell>
          <cell r="K60" t="str">
            <v>Chad</v>
          </cell>
          <cell r="M60" t="str">
            <v>Water</v>
          </cell>
          <cell r="N60" t="str">
            <v>Water Transfer</v>
          </cell>
          <cell r="R60">
            <v>21.625519999999998</v>
          </cell>
          <cell r="AH60" t="str">
            <v>Conceptual design</v>
          </cell>
        </row>
        <row r="61">
          <cell r="B61" t="str">
            <v xml:space="preserve">Mobilisation and transfer of water from Bria dam to lake Chad </v>
          </cell>
          <cell r="F61">
            <v>2</v>
          </cell>
          <cell r="G61">
            <v>6</v>
          </cell>
          <cell r="H61" t="str">
            <v>Africa</v>
          </cell>
          <cell r="J61" t="str">
            <v>Multi-regional</v>
          </cell>
          <cell r="K61" t="str">
            <v>Chad</v>
          </cell>
          <cell r="M61" t="str">
            <v>Water</v>
          </cell>
          <cell r="N61" t="str">
            <v>Water Transfer</v>
          </cell>
          <cell r="R61">
            <v>27.443255000000001</v>
          </cell>
        </row>
        <row r="62">
          <cell r="B62" t="str">
            <v>Establishment of a Navigational Line between Lake Victoria and the Mediterranean Sea-Feasibility Study Phase 2 (VICMED)</v>
          </cell>
          <cell r="D62" t="str">
            <v>Low</v>
          </cell>
          <cell r="E62" t="str">
            <v>Commercial</v>
          </cell>
          <cell r="F62">
            <v>1</v>
          </cell>
          <cell r="G62">
            <v>6</v>
          </cell>
          <cell r="H62" t="str">
            <v>Africa</v>
          </cell>
          <cell r="J62" t="str">
            <v>Multi-regional</v>
          </cell>
          <cell r="K62" t="str">
            <v>Tanzania, Uganda, Kenya</v>
          </cell>
          <cell r="M62" t="str">
            <v>Transport</v>
          </cell>
          <cell r="N62" t="str">
            <v>Inland Water Transport</v>
          </cell>
          <cell r="P62" t="str">
            <v>Infra asset (greenfield)</v>
          </cell>
          <cell r="R62">
            <v>12000</v>
          </cell>
          <cell r="AH62" t="str">
            <v>Feasibility assessment</v>
          </cell>
        </row>
        <row r="63">
          <cell r="B63" t="str">
            <v>LAPSSET Crude Oil Pipeline: Lamu to South Sudan</v>
          </cell>
          <cell r="D63" t="str">
            <v>Low</v>
          </cell>
          <cell r="E63" t="str">
            <v>Commercial</v>
          </cell>
          <cell r="F63">
            <v>1</v>
          </cell>
          <cell r="H63" t="str">
            <v>Africa</v>
          </cell>
          <cell r="J63" t="str">
            <v>Multi-regional</v>
          </cell>
          <cell r="K63" t="str">
            <v>South Sudan</v>
          </cell>
          <cell r="M63" t="str">
            <v>Energy</v>
          </cell>
          <cell r="N63" t="str">
            <v>Pipelines</v>
          </cell>
          <cell r="P63" t="str">
            <v>Infra asset (greenfield)</v>
          </cell>
          <cell r="R63">
            <v>3064</v>
          </cell>
          <cell r="AH63" t="str">
            <v>Structuring/ execution</v>
          </cell>
        </row>
        <row r="64">
          <cell r="B64" t="str">
            <v>E. Africa Green Power Transmssion Network (Project 6)</v>
          </cell>
          <cell r="C64" t="str">
            <v>Cross-border interconnection between Guba (Ethiopia) and Kahrtoum (Sudan)</v>
          </cell>
          <cell r="D64" t="str">
            <v>Medium</v>
          </cell>
          <cell r="E64" t="str">
            <v>Commercial</v>
          </cell>
          <cell r="F64">
            <v>1</v>
          </cell>
          <cell r="H64" t="str">
            <v>Africa</v>
          </cell>
          <cell r="J64" t="str">
            <v>East Africa</v>
          </cell>
          <cell r="K64" t="str">
            <v>Ethiopa</v>
          </cell>
          <cell r="M64" t="str">
            <v>Energy</v>
          </cell>
          <cell r="N64" t="str">
            <v>Transmission Lines</v>
          </cell>
          <cell r="P64" t="str">
            <v>Infra asset (greenfield)</v>
          </cell>
          <cell r="R64">
            <v>670</v>
          </cell>
          <cell r="AH64" t="str">
            <v>Feasibility assessment</v>
          </cell>
          <cell r="BR64" t="str">
            <v>Mitigation (emissions)</v>
          </cell>
        </row>
        <row r="65">
          <cell r="B65" t="str">
            <v>Modernisation de la RN01 (transaharienne)entre Ghardaia et Tamenrasset</v>
          </cell>
          <cell r="D65" t="str">
            <v>Low</v>
          </cell>
          <cell r="E65" t="str">
            <v>Commercial</v>
          </cell>
          <cell r="F65">
            <v>1</v>
          </cell>
          <cell r="H65" t="str">
            <v>Africa</v>
          </cell>
          <cell r="J65" t="str">
            <v>Multi-regional</v>
          </cell>
          <cell r="K65" t="str">
            <v>Algeria</v>
          </cell>
          <cell r="M65" t="str">
            <v>Transport</v>
          </cell>
          <cell r="N65" t="str">
            <v>Road</v>
          </cell>
          <cell r="P65" t="str">
            <v>Infra asset (brownfield)</v>
          </cell>
          <cell r="R65">
            <v>500</v>
          </cell>
          <cell r="AH65" t="str">
            <v>Structuring/ execution</v>
          </cell>
        </row>
        <row r="66">
          <cell r="B66" t="str">
            <v>Egypt and Sudan electrical grid as the first stage of the continental electrical interconnection using the right way of Cairo - Cape Town Road.</v>
          </cell>
          <cell r="F66">
            <v>1</v>
          </cell>
          <cell r="H66" t="str">
            <v>Africa</v>
          </cell>
          <cell r="J66" t="str">
            <v>Multi-regional</v>
          </cell>
          <cell r="K66" t="str">
            <v>Egypt</v>
          </cell>
          <cell r="M66" t="str">
            <v>Energy</v>
          </cell>
          <cell r="N66" t="str">
            <v>Transmission Lines</v>
          </cell>
          <cell r="R66">
            <v>2200</v>
          </cell>
          <cell r="AH66" t="str">
            <v>Conceptual design</v>
          </cell>
        </row>
        <row r="67">
          <cell r="B67" t="str">
            <v>Egypt and Libya regional electrical interconnection as the first stage of the completion of the regional electrical interconnection of the North African Region.</v>
          </cell>
          <cell r="F67">
            <v>1</v>
          </cell>
          <cell r="H67" t="str">
            <v>Africa</v>
          </cell>
          <cell r="J67" t="str">
            <v>Multi-regional</v>
          </cell>
          <cell r="K67" t="str">
            <v>Egypt, Libya</v>
          </cell>
          <cell r="M67" t="str">
            <v>Energy</v>
          </cell>
          <cell r="N67" t="str">
            <v>Transmission Lines</v>
          </cell>
          <cell r="R67">
            <v>300</v>
          </cell>
          <cell r="AH67" t="str">
            <v>Feasibility assessment</v>
          </cell>
        </row>
        <row r="68">
          <cell r="B68" t="str">
            <v xml:space="preserve">Continental seamless airspace in Africa in the context of SAATM </v>
          </cell>
          <cell r="F68">
            <v>1</v>
          </cell>
          <cell r="H68" t="str">
            <v>Africa</v>
          </cell>
          <cell r="J68" t="str">
            <v>Multi-regional</v>
          </cell>
        </row>
        <row r="69">
          <cell r="B69" t="str">
            <v>Liaison maritime entre les Iles Comores</v>
          </cell>
          <cell r="F69">
            <v>1</v>
          </cell>
          <cell r="H69" t="str">
            <v>Africa</v>
          </cell>
          <cell r="J69" t="str">
            <v>East Africa</v>
          </cell>
          <cell r="K69" t="str">
            <v>Comoros</v>
          </cell>
          <cell r="M69" t="str">
            <v>Transport</v>
          </cell>
          <cell r="N69" t="str">
            <v>Port</v>
          </cell>
          <cell r="R69">
            <v>2</v>
          </cell>
          <cell r="AH69" t="str">
            <v>Conceptual design</v>
          </cell>
        </row>
        <row r="70">
          <cell r="B70" t="str">
            <v>Water Supply Project in Antanambao Manampotsy (Atsinanana Region)</v>
          </cell>
          <cell r="F70">
            <v>6</v>
          </cell>
          <cell r="G70">
            <v>2</v>
          </cell>
          <cell r="H70" t="str">
            <v>Africa</v>
          </cell>
          <cell r="J70" t="str">
            <v>East Africa</v>
          </cell>
          <cell r="K70" t="str">
            <v>Madagascar</v>
          </cell>
          <cell r="M70" t="str">
            <v>Trans-boundary Water</v>
          </cell>
          <cell r="N70" t="str">
            <v>Water Supply (includes climate resilience water resource management components)</v>
          </cell>
          <cell r="R70">
            <v>2.2000000000000002</v>
          </cell>
          <cell r="AH70" t="str">
            <v>Conceptual design</v>
          </cell>
        </row>
        <row r="71">
          <cell r="B71" t="str">
            <v>Mauritius water infrastructure SCADA system</v>
          </cell>
          <cell r="C71" t="str">
            <v>Modernising water infrastructure through implementation of a telemetry, supervisory control and data acquisition system (SCADA)</v>
          </cell>
          <cell r="D71" t="str">
            <v>High</v>
          </cell>
          <cell r="E71" t="str">
            <v>Intermediate</v>
          </cell>
          <cell r="F71">
            <v>2</v>
          </cell>
          <cell r="G71">
            <v>6</v>
          </cell>
          <cell r="H71" t="str">
            <v>Africa</v>
          </cell>
          <cell r="J71" t="str">
            <v>East Africa</v>
          </cell>
          <cell r="K71" t="str">
            <v>Mauritius</v>
          </cell>
          <cell r="M71" t="str">
            <v>Trans-boundary Water</v>
          </cell>
          <cell r="N71" t="str">
            <v xml:space="preserve">Smart Water infrastrucure </v>
          </cell>
          <cell r="P71" t="str">
            <v>Limited-scope program</v>
          </cell>
          <cell r="R71">
            <v>10</v>
          </cell>
          <cell r="AH71" t="str">
            <v>Feasibility assessment</v>
          </cell>
          <cell r="BR71" t="str">
            <v>Adaptation &amp; resilience</v>
          </cell>
        </row>
        <row r="72">
          <cell r="B72" t="str">
            <v>Operation of hydrometric stations, São Tomé and Príncipe</v>
          </cell>
          <cell r="C72" t="str">
            <v>Building resilience by operationalizing São Tomé and Príncipe's water management early warning system</v>
          </cell>
          <cell r="D72" t="str">
            <v>High</v>
          </cell>
          <cell r="E72" t="str">
            <v>Intermediate</v>
          </cell>
          <cell r="F72">
            <v>2</v>
          </cell>
          <cell r="G72">
            <v>6</v>
          </cell>
          <cell r="H72" t="str">
            <v>Africa</v>
          </cell>
          <cell r="J72" t="str">
            <v>Central Africa</v>
          </cell>
          <cell r="K72" t="str">
            <v>São Tomé and Príncipe</v>
          </cell>
          <cell r="M72" t="str">
            <v>Trans-boundary Water</v>
          </cell>
          <cell r="N72" t="str">
            <v>hidrologia: gestão das bacias hidrográficas e emissão de alerta dos eventos extremo</v>
          </cell>
          <cell r="P72" t="str">
            <v>Limited-scope program</v>
          </cell>
          <cell r="R72">
            <v>1.5</v>
          </cell>
          <cell r="AH72" t="str">
            <v>Structuring/ execution</v>
          </cell>
          <cell r="BR72" t="str">
            <v>Adaptation &amp; resilience</v>
          </cell>
        </row>
        <row r="73">
          <cell r="B73" t="str">
            <v>Praia-Dakar Shipping and Maritime Services Project</v>
          </cell>
          <cell r="D73" t="str">
            <v>Low</v>
          </cell>
          <cell r="E73" t="str">
            <v>Commercial</v>
          </cell>
          <cell r="F73">
            <v>6</v>
          </cell>
          <cell r="H73" t="str">
            <v>Africa</v>
          </cell>
          <cell r="J73" t="str">
            <v>West Africa</v>
          </cell>
          <cell r="K73" t="str">
            <v>Cabo Verde, Senegal</v>
          </cell>
          <cell r="M73" t="str">
            <v>Transport</v>
          </cell>
          <cell r="N73" t="str">
            <v>Water Transport</v>
          </cell>
          <cell r="P73" t="str">
            <v>Major program</v>
          </cell>
          <cell r="R73">
            <v>57.2</v>
          </cell>
          <cell r="AH73" t="str">
            <v>Feasibility assessment</v>
          </cell>
        </row>
        <row r="74">
          <cell r="B74" t="str">
            <v>THE BANANA AND PLANTAIN CHAIN</v>
          </cell>
          <cell r="D74" t="str">
            <v>Low</v>
          </cell>
          <cell r="E74" t="str">
            <v>Non-commercial</v>
          </cell>
          <cell r="F74">
            <v>2</v>
          </cell>
          <cell r="H74" t="str">
            <v>Africa</v>
          </cell>
          <cell r="J74" t="str">
            <v>Central Africa</v>
          </cell>
          <cell r="M74" t="str">
            <v>Agricultural/food value-chain development/Forestation/Carbon emission reduction</v>
          </cell>
          <cell r="P74" t="str">
            <v>Major program</v>
          </cell>
          <cell r="R74">
            <v>27.210365580000001</v>
          </cell>
          <cell r="AH74" t="str">
            <v>Feasibility assessment</v>
          </cell>
        </row>
        <row r="75">
          <cell r="B75" t="str">
            <v>Support for improving access to drinking water and sanitation in rural areas urban, peri-urban and semi-urban</v>
          </cell>
          <cell r="D75" t="str">
            <v>Low</v>
          </cell>
          <cell r="E75" t="str">
            <v>Non-commercial</v>
          </cell>
          <cell r="F75">
            <v>6</v>
          </cell>
          <cell r="G75">
            <v>2</v>
          </cell>
          <cell r="H75" t="str">
            <v>Africa</v>
          </cell>
          <cell r="J75" t="str">
            <v>Multi-regional</v>
          </cell>
          <cell r="M75" t="str">
            <v>Access to clean water/adaptation/wastewater management, etc.</v>
          </cell>
          <cell r="P75" t="str">
            <v>Limited-scope program</v>
          </cell>
          <cell r="R75">
            <v>595.95029999999997</v>
          </cell>
          <cell r="AH75" t="str">
            <v>Feasibility assessment</v>
          </cell>
          <cell r="BR75" t="str">
            <v>Adaptation &amp; resilience</v>
          </cell>
        </row>
        <row r="76">
          <cell r="B76" t="str">
            <v>Study and implementation of the Ruzizi I and Ruzizi Rehabilitation Program II and development of Ruzizi IIIQ</v>
          </cell>
          <cell r="D76" t="str">
            <v>High</v>
          </cell>
          <cell r="E76" t="str">
            <v>Commercial</v>
          </cell>
          <cell r="F76">
            <v>1</v>
          </cell>
          <cell r="H76" t="str">
            <v>Africa</v>
          </cell>
          <cell r="J76" t="str">
            <v>Central Africa</v>
          </cell>
          <cell r="K76" t="str">
            <v>Burundi</v>
          </cell>
          <cell r="M76" t="str">
            <v>Access to clean energy/emission reduction/avoidance</v>
          </cell>
          <cell r="P76" t="str">
            <v>Infra asset (greenfield)</v>
          </cell>
          <cell r="R76">
            <v>392.7</v>
          </cell>
          <cell r="AH76" t="str">
            <v>Feasibility assessment</v>
          </cell>
          <cell r="BR76" t="str">
            <v>Mitigation (emissions)</v>
          </cell>
        </row>
        <row r="77">
          <cell r="B77" t="str">
            <v>THE COFFEE AND COCOA VALUE CHAIN</v>
          </cell>
          <cell r="D77" t="str">
            <v>Medium</v>
          </cell>
          <cell r="E77" t="str">
            <v>Intermediate</v>
          </cell>
          <cell r="F77">
            <v>2</v>
          </cell>
          <cell r="G77">
            <v>4</v>
          </cell>
          <cell r="H77" t="str">
            <v>Africa</v>
          </cell>
          <cell r="J77" t="str">
            <v>Central Africa</v>
          </cell>
          <cell r="M77" t="str">
            <v>Agricultural/food value-chain development/Industry/Forestation/Carbon emission reduction</v>
          </cell>
          <cell r="P77" t="str">
            <v>Major program</v>
          </cell>
          <cell r="R77">
            <v>24.918475559999997</v>
          </cell>
          <cell r="AH77" t="str">
            <v>Feasibility assessment</v>
          </cell>
          <cell r="BR77" t="str">
            <v>Adaptation &amp; resilience</v>
          </cell>
        </row>
        <row r="78">
          <cell r="B78" t="str">
            <v>MULTIPURPOSE FOREST DEVELOPMENT AND VILLAGE LAND MANAGEMENT MOUNTAINS ARE LOCATED ALONG THE CHARI AND LOGONE RIVERS AND AT THE MOUTH OF THE LAKE CHAD.</v>
          </cell>
          <cell r="F78">
            <v>2</v>
          </cell>
          <cell r="H78" t="str">
            <v>Africa</v>
          </cell>
          <cell r="J78" t="str">
            <v>Central Africa</v>
          </cell>
          <cell r="K78" t="str">
            <v>Cameroon and Chad</v>
          </cell>
          <cell r="M78" t="str">
            <v>Forestation/Forest management/Forest/Land restoration/</v>
          </cell>
          <cell r="R78">
            <v>9.9244719999999997</v>
          </cell>
        </row>
        <row r="79">
          <cell r="B79" t="str">
            <v>Resilience-building of the populations of Kwango - KasongoLunda</v>
          </cell>
          <cell r="F79">
            <v>2</v>
          </cell>
          <cell r="H79" t="str">
            <v>Africa</v>
          </cell>
          <cell r="J79" t="str">
            <v>Central Africa</v>
          </cell>
          <cell r="K79" t="str">
            <v>DR Congo</v>
          </cell>
          <cell r="M79" t="str">
            <v>Soil enrichment/soil carbon management/</v>
          </cell>
          <cell r="R79">
            <v>10</v>
          </cell>
        </row>
        <row r="80">
          <cell r="B80" t="str">
            <v>Project to support the regional program for the integrated development of Lake Tanganyika (PRODAP)</v>
          </cell>
          <cell r="F80">
            <v>2</v>
          </cell>
          <cell r="H80" t="str">
            <v>Africa</v>
          </cell>
          <cell r="J80" t="str">
            <v>Multi-regional</v>
          </cell>
          <cell r="K80" t="str">
            <v>DR Congo, Tanzania, Zambia</v>
          </cell>
          <cell r="M80" t="str">
            <v>Blue economy/blue carbon</v>
          </cell>
          <cell r="R80">
            <v>68.44</v>
          </cell>
        </row>
        <row r="81">
          <cell r="B81" t="str">
            <v xml:space="preserve">Development of the collectors of the sites of Zamba, Amelo, Ntendengele, and Matombe in the lower town of Mbanza-Ngungu </v>
          </cell>
          <cell r="F81">
            <v>2</v>
          </cell>
          <cell r="H81" t="str">
            <v>Africa</v>
          </cell>
          <cell r="J81" t="str">
            <v>Central Africa</v>
          </cell>
          <cell r="K81" t="str">
            <v>DR Congo</v>
          </cell>
          <cell r="M81" t="str">
            <v>Nature-based solution/Reforestation/Adaptation</v>
          </cell>
          <cell r="R81">
            <v>2.7516699999999998</v>
          </cell>
        </row>
        <row r="82">
          <cell r="B82" t="str">
            <v>Anti-erosion project through a forest conservation program in the province of Tshopo, Kasai, Kinshasa, Bafwasene-Mamba, and multi-province and territory</v>
          </cell>
          <cell r="F82">
            <v>2</v>
          </cell>
          <cell r="H82" t="str">
            <v>Africa</v>
          </cell>
          <cell r="J82" t="str">
            <v>Central Africa</v>
          </cell>
          <cell r="K82" t="str">
            <v>DR Congo</v>
          </cell>
          <cell r="M82" t="str">
            <v>Agroforestry/Avoidance of deforestation/Avoidance of land degradation/Avoidance of erosion/Reduced carbon emission from slash-and-burn</v>
          </cell>
          <cell r="R82">
            <v>112.17335</v>
          </cell>
        </row>
        <row r="83">
          <cell r="B83" t="str">
            <v>Design and carry out micro-and pico-electricity pilot projects associated with the production of drinking water</v>
          </cell>
          <cell r="D83" t="str">
            <v>High</v>
          </cell>
          <cell r="E83" t="str">
            <v>Non-commercial</v>
          </cell>
          <cell r="F83">
            <v>2</v>
          </cell>
          <cell r="G83">
            <v>1</v>
          </cell>
          <cell r="H83" t="str">
            <v>Africa</v>
          </cell>
          <cell r="J83" t="str">
            <v>Central Africa</v>
          </cell>
          <cell r="M83" t="str">
            <v>Carbon emission avoidance/Forest conservation/Biodiversity conservation/Access to clean electricity</v>
          </cell>
          <cell r="P83" t="str">
            <v>Limited-scope program</v>
          </cell>
          <cell r="R83">
            <v>3.4851030000000001</v>
          </cell>
          <cell r="AH83" t="str">
            <v>Feasibility assessment</v>
          </cell>
          <cell r="BR83" t="str">
            <v>Adaptation &amp; resilience</v>
          </cell>
        </row>
        <row r="84">
          <cell r="B84" t="str">
            <v>Lemba 2 Hydroelectric Project</v>
          </cell>
          <cell r="F84">
            <v>1</v>
          </cell>
          <cell r="H84" t="str">
            <v>Africa</v>
          </cell>
          <cell r="J84" t="str">
            <v>West Africa</v>
          </cell>
          <cell r="M84" t="str">
            <v>Carbon emission avoidance/Access to clean (hydro) energy</v>
          </cell>
          <cell r="R84">
            <v>9.5</v>
          </cell>
        </row>
        <row r="85">
          <cell r="B85" t="str">
            <v>NEW FARMING VILLAGES</v>
          </cell>
          <cell r="F85">
            <v>2</v>
          </cell>
          <cell r="H85" t="str">
            <v>Africa</v>
          </cell>
          <cell r="J85" t="str">
            <v>Central Africa</v>
          </cell>
          <cell r="M85" t="str">
            <v>Sustainable agriculture/ food processing/livestock management/value-chain development/land use planning/</v>
          </cell>
          <cell r="R85">
            <v>84.169666620000001</v>
          </cell>
        </row>
        <row r="86">
          <cell r="B86" t="str">
            <v>Conservation of forests in the COMIFAC area</v>
          </cell>
          <cell r="C86" t="str">
            <v>Protecting and conserving forests on COMIFAC area in Central Africa by working with local communities</v>
          </cell>
          <cell r="D86" t="str">
            <v>Medium</v>
          </cell>
          <cell r="E86" t="str">
            <v>Non-commercial</v>
          </cell>
          <cell r="F86">
            <v>2</v>
          </cell>
          <cell r="G86">
            <v>4</v>
          </cell>
          <cell r="H86" t="str">
            <v>Africa</v>
          </cell>
          <cell r="J86" t="str">
            <v>Multi-regional</v>
          </cell>
          <cell r="K86" t="str">
            <v>Burundi, Cameroun, Chad,. Central Africa Republic, Congo, Democratic Republic of Congo, Equatorial Guinea, Gabon, Rwanda and. Sao Tomé &amp; Principe</v>
          </cell>
          <cell r="M86" t="str">
            <v>Biodiversity conservation/Forest conservation/REDD+</v>
          </cell>
          <cell r="P86" t="str">
            <v>Limited-scope program</v>
          </cell>
          <cell r="R86">
            <v>7.34</v>
          </cell>
          <cell r="AH86" t="str">
            <v>Structuring/ execution</v>
          </cell>
          <cell r="BR86" t="str">
            <v>Multi</v>
          </cell>
        </row>
        <row r="87">
          <cell r="B87" t="str">
            <v>Congo Basin solid river waste treatment</v>
          </cell>
          <cell r="C87" t="str">
            <v>Developing management systems and treatment of solid waste dumped in the rivers and oceans</v>
          </cell>
          <cell r="D87" t="str">
            <v>Medium</v>
          </cell>
          <cell r="E87" t="str">
            <v>Non-commercial</v>
          </cell>
          <cell r="F87">
            <v>6</v>
          </cell>
          <cell r="G87" t="str">
            <v>2, 5</v>
          </cell>
          <cell r="H87" t="str">
            <v>Africa</v>
          </cell>
          <cell r="J87" t="str">
            <v>Central Africa</v>
          </cell>
          <cell r="K87" t="str">
            <v>DR Congo</v>
          </cell>
          <cell r="M87" t="str">
            <v xml:space="preserve"> Circular blue economy, emissions reduction</v>
          </cell>
          <cell r="P87" t="str">
            <v>Infra asset (greenfield)</v>
          </cell>
          <cell r="R87">
            <v>40.799999999999997</v>
          </cell>
          <cell r="AH87" t="str">
            <v>Feasibility assessment</v>
          </cell>
        </row>
        <row r="88">
          <cell r="B88" t="str">
            <v>7 Seascapes</v>
          </cell>
          <cell r="D88" t="str">
            <v>High</v>
          </cell>
          <cell r="E88" t="str">
            <v>Non-commercial</v>
          </cell>
          <cell r="F88">
            <v>5</v>
          </cell>
          <cell r="H88" t="str">
            <v>Africa</v>
          </cell>
          <cell r="J88" t="str">
            <v>Western Indian Ocean</v>
          </cell>
          <cell r="K88" t="str">
            <v>South Africa</v>
          </cell>
          <cell r="P88" t="str">
            <v>Infra asset (brownfield)</v>
          </cell>
          <cell r="R88">
            <v>80</v>
          </cell>
          <cell r="AH88" t="str">
            <v>Structuring/ execution</v>
          </cell>
        </row>
        <row r="89">
          <cell r="B89" t="str">
            <v>LMMAs</v>
          </cell>
          <cell r="D89" t="str">
            <v>High</v>
          </cell>
          <cell r="E89" t="str">
            <v>Non-commercial</v>
          </cell>
          <cell r="F89">
            <v>5</v>
          </cell>
          <cell r="G89" t="str">
            <v>4, 2</v>
          </cell>
          <cell r="H89" t="str">
            <v>Africa</v>
          </cell>
          <cell r="J89" t="str">
            <v>Western Indian Ocean</v>
          </cell>
          <cell r="K89" t="str">
            <v>Fiji</v>
          </cell>
          <cell r="P89" t="str">
            <v>Infra asset (brownfield)</v>
          </cell>
          <cell r="R89">
            <v>30</v>
          </cell>
          <cell r="AH89" t="str">
            <v>Structuring/ execution</v>
          </cell>
        </row>
        <row r="90">
          <cell r="B90" t="str">
            <v>Small-scale fisheries and related value chains</v>
          </cell>
          <cell r="C90" t="str">
            <v>Building Artisanal Fisheries incubators &amp; accelerators targeting 75,000 fisherman</v>
          </cell>
          <cell r="D90" t="str">
            <v>High</v>
          </cell>
          <cell r="E90" t="str">
            <v>Non-commercial</v>
          </cell>
          <cell r="F90">
            <v>5</v>
          </cell>
          <cell r="H90" t="str">
            <v>Africa</v>
          </cell>
          <cell r="J90" t="str">
            <v>Western Indian Ocean</v>
          </cell>
          <cell r="P90" t="str">
            <v>Infra asset (brownfield)</v>
          </cell>
          <cell r="R90">
            <v>30</v>
          </cell>
          <cell r="AH90" t="str">
            <v>Structuring/ execution</v>
          </cell>
          <cell r="BR90" t="str">
            <v>Adaptation &amp; resilience</v>
          </cell>
        </row>
        <row r="91">
          <cell r="B91" t="str">
            <v xml:space="preserve">Regional governance and blue economy strategy </v>
          </cell>
          <cell r="D91" t="str">
            <v>High</v>
          </cell>
          <cell r="E91" t="str">
            <v>Non-commercial</v>
          </cell>
          <cell r="F91">
            <v>5</v>
          </cell>
          <cell r="H91" t="str">
            <v>Africa</v>
          </cell>
          <cell r="J91" t="str">
            <v>Western Indian Ocean</v>
          </cell>
          <cell r="P91" t="str">
            <v>Infra asset (brownfield)</v>
          </cell>
          <cell r="R91">
            <v>3</v>
          </cell>
          <cell r="AH91" t="str">
            <v>Structuring/ execution</v>
          </cell>
        </row>
        <row r="92">
          <cell r="B92" t="str">
            <v xml:space="preserve">Regional restoration Hubs </v>
          </cell>
          <cell r="C92" t="str">
            <v>Restoring 40,000ha of mangroves, 10,000ha of Seagrasses, and Coral Reefs</v>
          </cell>
          <cell r="D92" t="str">
            <v>High</v>
          </cell>
          <cell r="E92" t="str">
            <v>Non-commercial</v>
          </cell>
          <cell r="F92">
            <v>5</v>
          </cell>
          <cell r="G92" t="str">
            <v>4, 2</v>
          </cell>
          <cell r="H92" t="str">
            <v>Africa</v>
          </cell>
          <cell r="J92" t="str">
            <v>Western Indian Ocean</v>
          </cell>
          <cell r="P92" t="str">
            <v>Infra asset (brownfield)</v>
          </cell>
          <cell r="R92">
            <v>10</v>
          </cell>
          <cell r="AH92" t="str">
            <v>Conceptual design</v>
          </cell>
        </row>
        <row r="93">
          <cell r="B93" t="str">
            <v xml:space="preserve">Blue Carbon Accelerator Fund </v>
          </cell>
          <cell r="C93" t="str">
            <v>Establishing Blue Carbon Credits projects targeting 40,000ha of mangroves and 10,000ha of Seagrasses</v>
          </cell>
          <cell r="D93" t="str">
            <v>High</v>
          </cell>
          <cell r="E93" t="str">
            <v>Non-commercial</v>
          </cell>
          <cell r="F93">
            <v>5</v>
          </cell>
          <cell r="G93" t="str">
            <v>4, 2</v>
          </cell>
          <cell r="H93" t="str">
            <v>Africa</v>
          </cell>
          <cell r="J93" t="str">
            <v>Western Indian Ocean</v>
          </cell>
          <cell r="P93" t="str">
            <v>Infra asset (brownfield)</v>
          </cell>
          <cell r="R93">
            <v>50</v>
          </cell>
          <cell r="AH93" t="str">
            <v>Structuring/ execution</v>
          </cell>
        </row>
        <row r="94">
          <cell r="B94" t="str">
            <v>Blue Entrepreneurs</v>
          </cell>
          <cell r="D94" t="str">
            <v>High</v>
          </cell>
          <cell r="E94" t="str">
            <v>Non-commercial</v>
          </cell>
          <cell r="F94">
            <v>5</v>
          </cell>
          <cell r="H94" t="str">
            <v>Africa</v>
          </cell>
          <cell r="J94" t="str">
            <v>Western Indian Ocean</v>
          </cell>
          <cell r="P94" t="str">
            <v>Infra asset (brownfield)</v>
          </cell>
          <cell r="R94">
            <v>60</v>
          </cell>
          <cell r="AH94" t="str">
            <v>Structuring/ execution</v>
          </cell>
        </row>
        <row r="95">
          <cell r="B95" t="str">
            <v xml:space="preserve">Ocean Ventures Studio </v>
          </cell>
          <cell r="C95" t="str">
            <v>Building 20 ocean ventures</v>
          </cell>
          <cell r="D95" t="str">
            <v>High</v>
          </cell>
          <cell r="E95" t="str">
            <v>Non-commercial</v>
          </cell>
          <cell r="F95">
            <v>5</v>
          </cell>
          <cell r="H95" t="str">
            <v>Africa</v>
          </cell>
          <cell r="J95" t="str">
            <v>Western Indian Ocean</v>
          </cell>
          <cell r="P95" t="str">
            <v>Infra asset (brownfield)</v>
          </cell>
          <cell r="R95">
            <v>15</v>
          </cell>
          <cell r="AH95" t="str">
            <v>Structuring/ execution</v>
          </cell>
        </row>
        <row r="96">
          <cell r="B96" t="str">
            <v xml:space="preserve">Blue Nat Incubator and Financing Facility </v>
          </cell>
          <cell r="C96" t="str">
            <v>Establishing Regional Blue Natural Capital Incubator to fund 500 ocean ventures</v>
          </cell>
          <cell r="D96" t="str">
            <v>High</v>
          </cell>
          <cell r="E96" t="str">
            <v>Non-commercial</v>
          </cell>
          <cell r="F96">
            <v>5</v>
          </cell>
          <cell r="H96" t="str">
            <v>Africa</v>
          </cell>
          <cell r="J96" t="str">
            <v>Western Indian Ocean</v>
          </cell>
          <cell r="P96" t="str">
            <v>Infra asset (brownfield)</v>
          </cell>
          <cell r="R96">
            <v>20</v>
          </cell>
          <cell r="AH96" t="str">
            <v>Structuring/ execution</v>
          </cell>
        </row>
        <row r="97">
          <cell r="B97" t="str">
            <v xml:space="preserve">Blue Bond and debt for Nature Swap </v>
          </cell>
          <cell r="C97" t="str">
            <v>Structuring Blue Bond and debt for nature swap, building pipeline and private investor coalition for 2million km2 of Ocean</v>
          </cell>
          <cell r="D97" t="str">
            <v>High</v>
          </cell>
          <cell r="E97" t="str">
            <v>Non-commercial</v>
          </cell>
          <cell r="F97">
            <v>5</v>
          </cell>
          <cell r="H97" t="str">
            <v>Africa</v>
          </cell>
          <cell r="J97" t="str">
            <v>Western Indian Ocean</v>
          </cell>
          <cell r="P97" t="str">
            <v>Infra asset (brownfield)</v>
          </cell>
          <cell r="R97">
            <v>5</v>
          </cell>
          <cell r="AH97" t="str">
            <v>Conceptual design</v>
          </cell>
        </row>
        <row r="98">
          <cell r="B98" t="str">
            <v xml:space="preserve">Blue Ecopreneurs challenge </v>
          </cell>
          <cell r="D98" t="str">
            <v>High</v>
          </cell>
          <cell r="E98" t="str">
            <v>Non-commercial</v>
          </cell>
          <cell r="F98">
            <v>5</v>
          </cell>
          <cell r="H98" t="str">
            <v>Africa</v>
          </cell>
          <cell r="J98" t="str">
            <v>Western Indian Ocean</v>
          </cell>
          <cell r="P98" t="str">
            <v>Infra asset (brownfield)</v>
          </cell>
          <cell r="R98">
            <v>3</v>
          </cell>
          <cell r="AH98" t="str">
            <v>Structuring/ execution</v>
          </cell>
        </row>
        <row r="99">
          <cell r="B99" t="str">
            <v xml:space="preserve">Private Sector coalition </v>
          </cell>
          <cell r="D99" t="str">
            <v>High</v>
          </cell>
          <cell r="E99" t="str">
            <v>Non-commercial</v>
          </cell>
          <cell r="F99">
            <v>5</v>
          </cell>
          <cell r="H99" t="str">
            <v>Africa</v>
          </cell>
          <cell r="J99" t="str">
            <v>Western Indian Ocean</v>
          </cell>
          <cell r="P99" t="str">
            <v>Infra asset (brownfield)</v>
          </cell>
          <cell r="R99">
            <v>2</v>
          </cell>
          <cell r="AH99" t="str">
            <v>Structuring/ execution</v>
          </cell>
        </row>
        <row r="100">
          <cell r="B100" t="str">
            <v>Renewable Energy instead of Coal Scenario</v>
          </cell>
          <cell r="D100" t="str">
            <v>High</v>
          </cell>
          <cell r="E100" t="str">
            <v>Commercial</v>
          </cell>
          <cell r="F100">
            <v>1</v>
          </cell>
          <cell r="H100" t="str">
            <v>Africa</v>
          </cell>
          <cell r="J100" t="str">
            <v>North Africa</v>
          </cell>
          <cell r="P100" t="str">
            <v>Major program</v>
          </cell>
          <cell r="R100">
            <v>68000</v>
          </cell>
          <cell r="AH100" t="str">
            <v>Feasibility assessment</v>
          </cell>
          <cell r="BR100" t="str">
            <v>Mitigation (emissions)</v>
          </cell>
        </row>
        <row r="101">
          <cell r="B101" t="str">
            <v>Replacement of thermal power with renewables</v>
          </cell>
          <cell r="C101" t="str">
            <v>Replacing exisiting inefficient thermal power plants with wind and solar PV energy</v>
          </cell>
          <cell r="D101" t="str">
            <v>High</v>
          </cell>
          <cell r="E101" t="str">
            <v>Commercial</v>
          </cell>
          <cell r="F101">
            <v>1</v>
          </cell>
          <cell r="H101" t="str">
            <v>Africa</v>
          </cell>
          <cell r="J101" t="str">
            <v>North Africa</v>
          </cell>
          <cell r="P101" t="str">
            <v>Major program</v>
          </cell>
          <cell r="R101">
            <v>10000</v>
          </cell>
          <cell r="AH101" t="str">
            <v>Feasibility assessment</v>
          </cell>
          <cell r="BR101" t="str">
            <v>Mitigation (emissions)</v>
          </cell>
        </row>
        <row r="102">
          <cell r="B102" t="str">
            <v>Energy efficient cooling in buildings</v>
          </cell>
          <cell r="C102" t="str">
            <v>Establishing a lending facility to promote energy-efficient aircon tech in Egypt</v>
          </cell>
          <cell r="D102" t="str">
            <v>High</v>
          </cell>
          <cell r="E102" t="str">
            <v>Commercial</v>
          </cell>
          <cell r="F102">
            <v>1</v>
          </cell>
          <cell r="H102" t="str">
            <v>Africa</v>
          </cell>
          <cell r="J102" t="str">
            <v>North Africa</v>
          </cell>
          <cell r="P102" t="str">
            <v>Limited-scope program</v>
          </cell>
          <cell r="R102">
            <v>250</v>
          </cell>
          <cell r="AH102" t="str">
            <v>Feasibility assessment</v>
          </cell>
          <cell r="BR102" t="str">
            <v>Mitigation (emissions)</v>
          </cell>
        </row>
        <row r="103">
          <cell r="B103" t="str">
            <v>Upgrading the Cairo metro network (two subprojects)</v>
          </cell>
          <cell r="D103" t="str">
            <v>Medium</v>
          </cell>
          <cell r="E103" t="str">
            <v>Commercial</v>
          </cell>
          <cell r="F103">
            <v>1</v>
          </cell>
          <cell r="H103" t="str">
            <v>Africa</v>
          </cell>
          <cell r="J103" t="str">
            <v>North Africa</v>
          </cell>
          <cell r="K103" t="str">
            <v>Egypt</v>
          </cell>
          <cell r="P103" t="str">
            <v>Infra asset (brownfield)</v>
          </cell>
          <cell r="R103">
            <v>6700</v>
          </cell>
          <cell r="AH103" t="str">
            <v>Feasibility assessment</v>
          </cell>
          <cell r="BR103" t="str">
            <v>Mitigation (emissions)</v>
          </cell>
        </row>
        <row r="104">
          <cell r="B104" t="str">
            <v>Electric High-Speed Rails (HSR) (three subprojects)</v>
          </cell>
          <cell r="D104" t="str">
            <v>Medium</v>
          </cell>
          <cell r="E104" t="str">
            <v>Commercial</v>
          </cell>
          <cell r="F104">
            <v>1</v>
          </cell>
          <cell r="H104" t="str">
            <v>Africa</v>
          </cell>
          <cell r="J104" t="str">
            <v>North Africa</v>
          </cell>
          <cell r="K104" t="str">
            <v xml:space="preserve">Egypt, Algeria and Morocco </v>
          </cell>
          <cell r="P104" t="str">
            <v>Infra asset (greenfield)</v>
          </cell>
          <cell r="R104">
            <v>26900</v>
          </cell>
          <cell r="AH104" t="str">
            <v>Feasibility assessment</v>
          </cell>
          <cell r="BR104" t="str">
            <v>Mitigation (emissions)</v>
          </cell>
        </row>
        <row r="105">
          <cell r="B105" t="str">
            <v>Bus Rapid Transit (BRT) system - Ring Road</v>
          </cell>
          <cell r="D105" t="str">
            <v>Medium</v>
          </cell>
          <cell r="E105" t="str">
            <v>Commercial</v>
          </cell>
          <cell r="F105">
            <v>1</v>
          </cell>
          <cell r="H105" t="str">
            <v>Africa</v>
          </cell>
          <cell r="J105" t="str">
            <v>North Africa</v>
          </cell>
          <cell r="K105" t="str">
            <v>Egypt</v>
          </cell>
          <cell r="P105" t="str">
            <v>Limited-scope program</v>
          </cell>
          <cell r="R105">
            <v>273</v>
          </cell>
          <cell r="AH105" t="str">
            <v>Feasibility assessment</v>
          </cell>
          <cell r="BR105" t="str">
            <v>Mitigation (emissions)</v>
          </cell>
        </row>
        <row r="106">
          <cell r="B106" t="str">
            <v>Egypt electric light rail network</v>
          </cell>
          <cell r="C106" t="str">
            <v>Upgradng transport services to reduce GHG by 207,500 t CO2e annually</v>
          </cell>
          <cell r="D106" t="str">
            <v>Medium</v>
          </cell>
          <cell r="E106" t="str">
            <v>Commercial</v>
          </cell>
          <cell r="F106">
            <v>1</v>
          </cell>
          <cell r="H106" t="str">
            <v>Africa</v>
          </cell>
          <cell r="J106" t="str">
            <v>North Africa</v>
          </cell>
          <cell r="K106" t="str">
            <v>Egypt</v>
          </cell>
          <cell r="P106" t="str">
            <v>Infra asset (greenfield)</v>
          </cell>
          <cell r="R106">
            <v>6020</v>
          </cell>
          <cell r="AH106" t="str">
            <v>Feasibility assessment</v>
          </cell>
          <cell r="BR106" t="str">
            <v>Mitigation (emissions)</v>
          </cell>
        </row>
        <row r="107">
          <cell r="B107" t="str">
            <v>The Alexandria Raml tram rehabilitation project</v>
          </cell>
          <cell r="D107" t="str">
            <v>Medium</v>
          </cell>
          <cell r="E107" t="str">
            <v>Commercial</v>
          </cell>
          <cell r="F107">
            <v>1</v>
          </cell>
          <cell r="H107" t="str">
            <v>Africa</v>
          </cell>
          <cell r="J107" t="str">
            <v>North Africa</v>
          </cell>
          <cell r="K107" t="str">
            <v>Egypt</v>
          </cell>
          <cell r="P107" t="str">
            <v>Major program</v>
          </cell>
          <cell r="R107">
            <v>645.6</v>
          </cell>
          <cell r="AH107" t="str">
            <v>Feasibility assessment</v>
          </cell>
          <cell r="BR107" t="str">
            <v>Mitigation (emissions)</v>
          </cell>
        </row>
        <row r="108">
          <cell r="B108" t="str">
            <v>Breakwater in the port of Alexandria</v>
          </cell>
          <cell r="D108" t="str">
            <v>High</v>
          </cell>
          <cell r="E108" t="str">
            <v>Non-commercial</v>
          </cell>
          <cell r="F108">
            <v>1</v>
          </cell>
          <cell r="G108">
            <v>2</v>
          </cell>
          <cell r="H108" t="str">
            <v>Africa</v>
          </cell>
          <cell r="J108" t="str">
            <v>North Africa</v>
          </cell>
          <cell r="K108" t="str">
            <v>Egypt</v>
          </cell>
          <cell r="P108" t="str">
            <v>Infra asset (greenfield)</v>
          </cell>
          <cell r="R108">
            <v>108.2</v>
          </cell>
          <cell r="AH108" t="str">
            <v>Feasibility assessment</v>
          </cell>
          <cell r="BR108" t="str">
            <v>Adaptation &amp; resilience</v>
          </cell>
        </row>
        <row r="109">
          <cell r="B109" t="str">
            <v>Crop adaptation in the Nile Valley and Delta</v>
          </cell>
          <cell r="C109" t="str">
            <v>Enhance smallholder farmers adaptation to the impacts of climate change risks in Nile Delta and valley</v>
          </cell>
          <cell r="D109" t="str">
            <v>High</v>
          </cell>
          <cell r="E109" t="str">
            <v>Non-commercial</v>
          </cell>
          <cell r="F109">
            <v>2</v>
          </cell>
          <cell r="H109" t="str">
            <v>Africa</v>
          </cell>
          <cell r="J109" t="str">
            <v>North Africa</v>
          </cell>
          <cell r="K109" t="str">
            <v>Egypt</v>
          </cell>
          <cell r="P109" t="str">
            <v>Major program</v>
          </cell>
          <cell r="R109">
            <v>800</v>
          </cell>
          <cell r="AH109" t="str">
            <v>Feasibility assessment</v>
          </cell>
          <cell r="BR109" t="str">
            <v>Adaptation &amp; resilience</v>
          </cell>
        </row>
        <row r="110">
          <cell r="B110" t="str">
            <v>Adaptation of the Northern Delta affected by Sea Level Rise (SLR)</v>
          </cell>
          <cell r="C110" t="str">
            <v>Enhance the adaptation of smallholder farmers to the risks of the SLR impacts in the northern part of the Delta</v>
          </cell>
          <cell r="D110" t="str">
            <v>High</v>
          </cell>
          <cell r="E110" t="str">
            <v>Non-commercial</v>
          </cell>
          <cell r="F110">
            <v>2</v>
          </cell>
          <cell r="H110" t="str">
            <v>Africa</v>
          </cell>
          <cell r="J110" t="str">
            <v>North Africa</v>
          </cell>
          <cell r="K110" t="str">
            <v>Egypt</v>
          </cell>
          <cell r="P110" t="str">
            <v>Major program</v>
          </cell>
          <cell r="R110">
            <v>400</v>
          </cell>
          <cell r="AH110" t="str">
            <v>Feasibility assessment</v>
          </cell>
          <cell r="BR110" t="str">
            <v>Adaptation &amp; resilience</v>
          </cell>
        </row>
        <row r="111">
          <cell r="B111" t="str">
            <v>Resilience for most vulnerable and marginal regions</v>
          </cell>
          <cell r="C111" t="str">
            <v>Increasing the resilience of climatically vulnerable areas through specific interventions aiming to improve farmer's livelihoods</v>
          </cell>
          <cell r="D111" t="str">
            <v>High</v>
          </cell>
          <cell r="E111" t="str">
            <v>Non-commercial</v>
          </cell>
          <cell r="F111">
            <v>2</v>
          </cell>
          <cell r="H111" t="str">
            <v>Africa</v>
          </cell>
          <cell r="J111" t="str">
            <v>North Africa</v>
          </cell>
          <cell r="P111" t="str">
            <v>Major program</v>
          </cell>
          <cell r="R111">
            <v>800</v>
          </cell>
          <cell r="AH111" t="str">
            <v>Feasibility assessment</v>
          </cell>
          <cell r="BR111" t="str">
            <v>Adaptation &amp; resilience</v>
          </cell>
        </row>
        <row r="112">
          <cell r="B112" t="str">
            <v>On-farm irrigation in old lands</v>
          </cell>
          <cell r="C112" t="str">
            <v>Raise irrigation efficiency from 50 to 70% through the development of on-farm irrigation for some vulnerable areas in the old lands of Nile Valley and Delta</v>
          </cell>
          <cell r="D112" t="str">
            <v>High</v>
          </cell>
          <cell r="E112" t="str">
            <v>Intermediate</v>
          </cell>
          <cell r="F112">
            <v>2</v>
          </cell>
          <cell r="H112" t="str">
            <v>Africa</v>
          </cell>
          <cell r="J112" t="str">
            <v>North Africa</v>
          </cell>
          <cell r="K112" t="str">
            <v>Egypt</v>
          </cell>
          <cell r="P112" t="str">
            <v>Major program</v>
          </cell>
          <cell r="R112">
            <v>950</v>
          </cell>
          <cell r="AH112" t="str">
            <v>Feasibility assessment</v>
          </cell>
          <cell r="BR112" t="str">
            <v>Adaptation &amp; resilience</v>
          </cell>
        </row>
        <row r="113">
          <cell r="B113" t="str">
            <v>Establishing an early warning system</v>
          </cell>
          <cell r="C113" t="str">
            <v>Develop an early warning system and avenues for agricultural information flow and analysis and to implement agricultural insurance in areas at risk</v>
          </cell>
          <cell r="D113" t="str">
            <v>High</v>
          </cell>
          <cell r="E113" t="str">
            <v>Non-commercial</v>
          </cell>
          <cell r="F113">
            <v>2</v>
          </cell>
          <cell r="H113" t="str">
            <v>Africa</v>
          </cell>
          <cell r="J113" t="str">
            <v>North Africa</v>
          </cell>
          <cell r="P113" t="str">
            <v>Limited-scope program</v>
          </cell>
          <cell r="R113">
            <v>400</v>
          </cell>
          <cell r="AH113" t="str">
            <v>Feasibility assessment</v>
          </cell>
          <cell r="BR113" t="str">
            <v>Adaptation &amp; resilience</v>
          </cell>
        </row>
        <row r="114">
          <cell r="B114" t="str">
            <v>Water desalination using solar energy</v>
          </cell>
          <cell r="C114" t="str">
            <v>Constructing 6 solar desalination plants in 4 Governorates with capacity of 625,000 m3/day to enable adaptation to freshwater shortages</v>
          </cell>
          <cell r="D114" t="str">
            <v>High</v>
          </cell>
          <cell r="E114" t="str">
            <v>Commercial</v>
          </cell>
          <cell r="F114">
            <v>2</v>
          </cell>
          <cell r="G114" t="str">
            <v>1, 6</v>
          </cell>
          <cell r="H114" t="str">
            <v>Africa</v>
          </cell>
          <cell r="J114" t="str">
            <v>North Africa</v>
          </cell>
          <cell r="K114" t="str">
            <v>Egypt</v>
          </cell>
          <cell r="P114" t="str">
            <v>Major program</v>
          </cell>
          <cell r="R114">
            <v>600</v>
          </cell>
          <cell r="AH114" t="str">
            <v>Feasibility assessment</v>
          </cell>
          <cell r="BR114" t="str">
            <v>Multi</v>
          </cell>
        </row>
        <row r="115">
          <cell r="B115" t="str">
            <v>Natural protection of Rosetta shore line using the sand motor</v>
          </cell>
          <cell r="C115" t="str">
            <v>Protect the Rosetta Promontory area using the sand motor technique to combat erosion risks. Integrate protection systems to provide resilience and sustainable development to the coastal zone in Egypt</v>
          </cell>
          <cell r="D115" t="str">
            <v>Medium</v>
          </cell>
          <cell r="E115" t="str">
            <v>Non-commercial</v>
          </cell>
          <cell r="F115">
            <v>2</v>
          </cell>
          <cell r="H115" t="str">
            <v>Africa</v>
          </cell>
          <cell r="J115" t="str">
            <v>North Africa</v>
          </cell>
          <cell r="K115" t="str">
            <v>Egypt</v>
          </cell>
          <cell r="P115" t="str">
            <v>Limited-scope program</v>
          </cell>
          <cell r="R115">
            <v>165</v>
          </cell>
          <cell r="AH115" t="str">
            <v>Feasibility assessment</v>
          </cell>
          <cell r="BR115" t="str">
            <v>Adaptation &amp; resilience</v>
          </cell>
        </row>
        <row r="116">
          <cell r="B116" t="str">
            <v>Irrigation rehabilitation for agricultural climate resilience</v>
          </cell>
          <cell r="C116" t="str">
            <v>Improving operation and control in the irrigation canal networks to enhance agricultural climate resilience</v>
          </cell>
          <cell r="D116" t="str">
            <v>High</v>
          </cell>
          <cell r="E116" t="str">
            <v>Intermediate</v>
          </cell>
          <cell r="F116">
            <v>2</v>
          </cell>
          <cell r="H116" t="str">
            <v>Africa</v>
          </cell>
          <cell r="J116" t="str">
            <v>North Africa</v>
          </cell>
          <cell r="P116" t="str">
            <v>Major program</v>
          </cell>
          <cell r="R116">
            <v>730</v>
          </cell>
          <cell r="AH116" t="str">
            <v>Feasibility assessment</v>
          </cell>
          <cell r="BR116" t="str">
            <v>Adaptation &amp; resilience</v>
          </cell>
        </row>
        <row r="117">
          <cell r="B117" t="str">
            <v>Integration of coastal protection and development in 3 Egyptian cities in the Mediterranean</v>
          </cell>
          <cell r="C117" t="str">
            <v>Protect and develop low land areas against the sea-level rise in 3 cities located on the Mediterranean coast north of the Nile Delta</v>
          </cell>
          <cell r="D117" t="str">
            <v>High</v>
          </cell>
          <cell r="E117" t="str">
            <v>Non-commercial</v>
          </cell>
          <cell r="F117">
            <v>2</v>
          </cell>
          <cell r="H117" t="str">
            <v>Africa</v>
          </cell>
          <cell r="J117" t="str">
            <v>North Africa</v>
          </cell>
          <cell r="K117" t="str">
            <v>Egypt</v>
          </cell>
          <cell r="P117" t="str">
            <v>Major program</v>
          </cell>
          <cell r="R117">
            <v>2200</v>
          </cell>
          <cell r="AH117" t="str">
            <v>Feasibility assessment</v>
          </cell>
          <cell r="BR117" t="str">
            <v>Adaptation &amp; resilience</v>
          </cell>
        </row>
        <row r="118">
          <cell r="B118" t="str">
            <v>Scaling up solar pumping for irrigation</v>
          </cell>
          <cell r="C118" t="str">
            <v>Providing renewable energy solutions to smallholder farmers, and establishing functional links and networks with partners</v>
          </cell>
          <cell r="D118" t="str">
            <v>High</v>
          </cell>
          <cell r="E118" t="str">
            <v>Intermediate</v>
          </cell>
          <cell r="F118">
            <v>2</v>
          </cell>
          <cell r="G118">
            <v>1</v>
          </cell>
          <cell r="H118" t="str">
            <v>Africa</v>
          </cell>
          <cell r="J118" t="str">
            <v>North Africa</v>
          </cell>
          <cell r="P118" t="str">
            <v>Limited-scope program</v>
          </cell>
          <cell r="R118">
            <v>50</v>
          </cell>
          <cell r="AH118" t="str">
            <v>Feasibility assessment</v>
          </cell>
          <cell r="BR118" t="str">
            <v>Multi</v>
          </cell>
        </row>
        <row r="119">
          <cell r="B119" t="str">
            <v>Improve agricultural climate resilience by modernizing on-farm practices</v>
          </cell>
          <cell r="C119" t="str">
            <v>Improve Climate Resilience of Agriculture by means of sustainable modernization of the on-farm irrigation systems, leading to raising water efficiency and productivity under water scarcity conditions</v>
          </cell>
          <cell r="D119" t="str">
            <v>High</v>
          </cell>
          <cell r="E119" t="str">
            <v>Non-commercial</v>
          </cell>
          <cell r="F119">
            <v>2</v>
          </cell>
          <cell r="G119">
            <v>1</v>
          </cell>
          <cell r="H119" t="str">
            <v>Africa</v>
          </cell>
          <cell r="J119" t="str">
            <v>North Africa</v>
          </cell>
          <cell r="P119" t="str">
            <v>Major program</v>
          </cell>
          <cell r="R119">
            <v>750</v>
          </cell>
          <cell r="AH119" t="str">
            <v>Conceptual design</v>
          </cell>
          <cell r="BR119" t="str">
            <v>Multi</v>
          </cell>
        </row>
        <row r="120">
          <cell r="B120" t="str">
            <v>Flash flood protection and rainwater harvesting for climate adaptation and food security</v>
          </cell>
          <cell r="C120" t="str">
            <v>To enhance the protection of remote communities against damage risks of flash floods, and to harvest the biggest possible volume of rainwater to enhance water and food security for water-scarce communities</v>
          </cell>
          <cell r="D120" t="str">
            <v>High</v>
          </cell>
          <cell r="E120" t="str">
            <v>Non-commercial</v>
          </cell>
          <cell r="F120">
            <v>2</v>
          </cell>
          <cell r="H120" t="str">
            <v>Africa</v>
          </cell>
          <cell r="J120" t="str">
            <v>North Africa</v>
          </cell>
          <cell r="P120" t="str">
            <v>Major program</v>
          </cell>
          <cell r="R120">
            <v>350</v>
          </cell>
          <cell r="AH120" t="str">
            <v>Conceptual design</v>
          </cell>
          <cell r="BR120" t="str">
            <v>Adaptation &amp; resilience</v>
          </cell>
        </row>
        <row r="121">
          <cell r="B121" t="str">
            <v>Wooden plates production (MDF) from Rice Straw</v>
          </cell>
          <cell r="C121" t="str">
            <v>5 factories that Egypt aims to establish, to completely eliminate the environmental problems resulting from burning rice straw</v>
          </cell>
          <cell r="D121" t="str">
            <v>Medium</v>
          </cell>
          <cell r="E121" t="str">
            <v>Commercial</v>
          </cell>
          <cell r="F121">
            <v>1</v>
          </cell>
          <cell r="H121" t="str">
            <v>Africa</v>
          </cell>
          <cell r="J121" t="str">
            <v>North Africa</v>
          </cell>
          <cell r="K121" t="str">
            <v>Egypt</v>
          </cell>
          <cell r="P121" t="str">
            <v>Limited-scope program</v>
          </cell>
          <cell r="R121">
            <v>1500</v>
          </cell>
          <cell r="AH121" t="str">
            <v>Structuring/ execution</v>
          </cell>
          <cell r="BR121" t="str">
            <v>Mitigation (emissions)</v>
          </cell>
        </row>
        <row r="122">
          <cell r="B122" t="str">
            <v>Bio-ethanol production</v>
          </cell>
          <cell r="C122" t="str">
            <v>Produce bioethanol from a quality renewable biofuel according to international standards with a capacity of 100,000 tons per year</v>
          </cell>
          <cell r="D122" t="str">
            <v>Medium</v>
          </cell>
          <cell r="E122" t="str">
            <v>Commercial</v>
          </cell>
          <cell r="F122">
            <v>1</v>
          </cell>
          <cell r="G122">
            <v>2</v>
          </cell>
          <cell r="H122" t="str">
            <v>Africa</v>
          </cell>
          <cell r="J122" t="str">
            <v>North Africa</v>
          </cell>
          <cell r="K122" t="str">
            <v>Egypt</v>
          </cell>
          <cell r="P122" t="str">
            <v>Limited-scope program</v>
          </cell>
          <cell r="R122">
            <v>112</v>
          </cell>
          <cell r="AH122" t="str">
            <v>Feasibility assessment</v>
          </cell>
          <cell r="BR122" t="str">
            <v>Mitigation (emissions)</v>
          </cell>
        </row>
        <row r="123">
          <cell r="B123" t="str">
            <v>Production of Bio-fuel from Algae Oil</v>
          </cell>
          <cell r="C123" t="str">
            <v>Produce biofuel through third generation methods by using algae as a feedstock, where algae is cultivated and algae oil is then extracted in order to produce biofuel</v>
          </cell>
          <cell r="D123" t="str">
            <v>Medium</v>
          </cell>
          <cell r="E123" t="str">
            <v>Commercial</v>
          </cell>
          <cell r="F123">
            <v>1</v>
          </cell>
          <cell r="G123">
            <v>2</v>
          </cell>
          <cell r="H123" t="str">
            <v>Africa</v>
          </cell>
          <cell r="J123" t="str">
            <v>North Africa</v>
          </cell>
          <cell r="K123" t="str">
            <v>Egypt</v>
          </cell>
          <cell r="P123" t="str">
            <v>Limited-scope program</v>
          </cell>
          <cell r="R123">
            <v>600</v>
          </cell>
          <cell r="AH123" t="str">
            <v>Feasibility assessment</v>
          </cell>
          <cell r="BR123" t="str">
            <v>Mitigation (emissions)</v>
          </cell>
        </row>
        <row r="124">
          <cell r="B124" t="str">
            <v>Production of Biodegradable Plastic (PLA)</v>
          </cell>
          <cell r="C124" t="str">
            <v xml:space="preserve">Produce biodegradable plastics that are manufactured from bio-based sources such as oils, vegetable fats and starch derived from agricultural wastes instead of using fossil fuels as raw material </v>
          </cell>
          <cell r="D124" t="str">
            <v>Medium</v>
          </cell>
          <cell r="E124" t="str">
            <v>Commercial</v>
          </cell>
          <cell r="H124" t="str">
            <v>Africa</v>
          </cell>
          <cell r="J124" t="str">
            <v>North Africa</v>
          </cell>
          <cell r="K124" t="str">
            <v>Egypt</v>
          </cell>
          <cell r="P124" t="str">
            <v>Limited-scope program</v>
          </cell>
          <cell r="R124">
            <v>600</v>
          </cell>
          <cell r="AH124" t="str">
            <v>Feasibility assessment</v>
          </cell>
          <cell r="BR124" t="str">
            <v>Mitigation (emissions)</v>
          </cell>
        </row>
        <row r="125">
          <cell r="B125" t="str">
            <v>Fuel Oil Production from Waste Plastic</v>
          </cell>
          <cell r="C125" t="str">
            <v>Produce 30KTA of Pyrolysis oil from plastic waste by thermal decomposition and hydrocracking, which is the latest approach to plastic recycling</v>
          </cell>
          <cell r="D125" t="str">
            <v>Medium</v>
          </cell>
          <cell r="E125" t="str">
            <v>Commercial</v>
          </cell>
          <cell r="F125">
            <v>1</v>
          </cell>
          <cell r="H125" t="str">
            <v>Africa</v>
          </cell>
          <cell r="J125" t="str">
            <v>North Africa</v>
          </cell>
          <cell r="K125" t="str">
            <v>Egypt</v>
          </cell>
          <cell r="P125" t="str">
            <v>Limited-scope program</v>
          </cell>
          <cell r="R125">
            <v>70</v>
          </cell>
          <cell r="AH125" t="str">
            <v>Feasibility assessment</v>
          </cell>
          <cell r="BR125" t="str">
            <v>Mitigation (emissions)</v>
          </cell>
        </row>
        <row r="126">
          <cell r="B126" t="str">
            <v>Melamine Project in Damietta Port (CCU)</v>
          </cell>
          <cell r="C126" t="str">
            <v>Produce 30KTA of Pyrolysis oil from plastic waste by thermal decomposition and hydrocracking, which is the latest approach to plastic recycling</v>
          </cell>
          <cell r="D126" t="str">
            <v>Medium</v>
          </cell>
          <cell r="E126" t="str">
            <v>Commercial</v>
          </cell>
          <cell r="F126">
            <v>1</v>
          </cell>
          <cell r="H126" t="str">
            <v>Africa</v>
          </cell>
          <cell r="J126" t="str">
            <v>North Africa</v>
          </cell>
          <cell r="K126" t="str">
            <v>Egypt</v>
          </cell>
          <cell r="P126" t="str">
            <v>Limited-scope program</v>
          </cell>
          <cell r="R126">
            <v>260</v>
          </cell>
          <cell r="AH126" t="str">
            <v>Feasibility assessment</v>
          </cell>
          <cell r="BR126" t="str">
            <v>Mitigation (emissions)</v>
          </cell>
        </row>
        <row r="127">
          <cell r="B127" t="str">
            <v>Gas Flaring</v>
          </cell>
          <cell r="C127" t="str">
            <v>Constitutes 5 projects that aim at to achieve zero flared gas, maximize LPG recovery and condensate from the flared gas and use the residual gas to feed the turbine fuel system</v>
          </cell>
          <cell r="D127" t="str">
            <v>Medium</v>
          </cell>
          <cell r="E127" t="str">
            <v>Commercial</v>
          </cell>
          <cell r="F127">
            <v>1</v>
          </cell>
          <cell r="H127" t="str">
            <v>Africa</v>
          </cell>
          <cell r="J127" t="str">
            <v>North Africa</v>
          </cell>
          <cell r="P127" t="str">
            <v>Limited-scope program</v>
          </cell>
          <cell r="R127">
            <v>105</v>
          </cell>
          <cell r="AH127" t="str">
            <v>Feasibility assessment</v>
          </cell>
          <cell r="BR127" t="str">
            <v>Mitigation (emissions)</v>
          </cell>
        </row>
        <row r="128">
          <cell r="B128" t="str">
            <v>Small hydroelectric power plants in the CAR</v>
          </cell>
          <cell r="C128" t="str">
            <v>Promotion of SHPPs to supply mini-grids in rural Central African Republic</v>
          </cell>
          <cell r="D128" t="str">
            <v>High</v>
          </cell>
          <cell r="E128" t="str">
            <v>Intermediate</v>
          </cell>
          <cell r="F128">
            <v>1</v>
          </cell>
          <cell r="H128" t="str">
            <v>Africa</v>
          </cell>
          <cell r="J128" t="str">
            <v>Central Africa</v>
          </cell>
          <cell r="K128" t="str">
            <v>Central African Republic</v>
          </cell>
          <cell r="P128" t="str">
            <v>Limited-scope program</v>
          </cell>
          <cell r="R128">
            <v>19</v>
          </cell>
          <cell r="AH128" t="str">
            <v>Feasibility assessment</v>
          </cell>
          <cell r="BR128" t="str">
            <v>Mitigation (emissions)</v>
          </cell>
        </row>
        <row r="129">
          <cell r="B129" t="str">
            <v>Restoration of degraded land</v>
          </cell>
          <cell r="C129" t="str">
            <v>Assessing restoration opportunities and upscaling solutions to restore 100m ha of land in Africa by 2030. Long-term funding required is $10bn, with COP27 target of $750m of which $150m secured through Evergreening Alliance</v>
          </cell>
          <cell r="D129" t="str">
            <v>High</v>
          </cell>
          <cell r="E129" t="str">
            <v>Intermediate</v>
          </cell>
          <cell r="F129">
            <v>4</v>
          </cell>
          <cell r="H129" t="str">
            <v>Africa</v>
          </cell>
          <cell r="J129" t="str">
            <v>Multi-regional</v>
          </cell>
          <cell r="P129" t="str">
            <v>Major program</v>
          </cell>
          <cell r="R129">
            <v>750</v>
          </cell>
          <cell r="AH129" t="str">
            <v>Structuring/ execution</v>
          </cell>
          <cell r="BR129" t="str">
            <v>Mitigation (capture)</v>
          </cell>
        </row>
        <row r="130">
          <cell r="B130" t="str">
            <v>Catalytic fund for urban water resistance</v>
          </cell>
          <cell r="C130" t="str">
            <v>Scaling investment in emerging low carbon resilience solutions in the water sector in African cities</v>
          </cell>
          <cell r="D130" t="str">
            <v>High</v>
          </cell>
          <cell r="E130" t="str">
            <v>Intermediate</v>
          </cell>
          <cell r="F130">
            <v>6</v>
          </cell>
          <cell r="G130">
            <v>2</v>
          </cell>
          <cell r="H130" t="str">
            <v>Africa</v>
          </cell>
          <cell r="J130" t="str">
            <v>Multi-regional</v>
          </cell>
          <cell r="P130" t="str">
            <v>Major program</v>
          </cell>
          <cell r="R130">
            <v>1000</v>
          </cell>
          <cell r="AH130" t="str">
            <v>Structuring/ execution</v>
          </cell>
          <cell r="BR130" t="str">
            <v>Adaptation &amp; resilience</v>
          </cell>
        </row>
        <row r="131">
          <cell r="B131" t="str">
            <v>SDG7 Initiative for Africa SPV (SDG7-i4A)</v>
          </cell>
          <cell r="C131" t="str">
            <v>Provides a strategic ESG investment framework for leveraging the private sector towards the finance needs of Africa’s energy transformation based on three pillars of sustainability, governance, and financ</v>
          </cell>
          <cell r="F131">
            <v>1</v>
          </cell>
          <cell r="H131" t="str">
            <v>Africa</v>
          </cell>
          <cell r="J131" t="str">
            <v>Multi-regional</v>
          </cell>
          <cell r="P131" t="str">
            <v>Major program</v>
          </cell>
          <cell r="R131">
            <v>20000</v>
          </cell>
          <cell r="AH131" t="str">
            <v>Structuring/ execution</v>
          </cell>
        </row>
        <row r="132">
          <cell r="B132" t="str">
            <v>Africa Green Finance Coalition</v>
          </cell>
          <cell r="H132" t="str">
            <v>Africa</v>
          </cell>
          <cell r="J132" t="str">
            <v>Multi-regional</v>
          </cell>
          <cell r="P132" t="str">
            <v>Major program</v>
          </cell>
          <cell r="AH132" t="str">
            <v>Feasibility assessment</v>
          </cell>
        </row>
        <row r="133">
          <cell r="B133" t="str">
            <v>Desert to Power G5 Sahel Facility</v>
          </cell>
          <cell r="F133">
            <v>1</v>
          </cell>
          <cell r="H133" t="str">
            <v>Africa</v>
          </cell>
          <cell r="J133" t="str">
            <v>North Africa</v>
          </cell>
          <cell r="K133" t="str">
            <v>Burkina Faso, Chad, Mali, Mauritania, and Niger</v>
          </cell>
          <cell r="P133" t="str">
            <v>Infra asset (greenfield)</v>
          </cell>
          <cell r="R133">
            <v>437</v>
          </cell>
          <cell r="AH133" t="str">
            <v>Conceptual design</v>
          </cell>
        </row>
        <row r="134">
          <cell r="B134" t="str">
            <v>Finance transforming Africa's SME food system</v>
          </cell>
          <cell r="F134">
            <v>2</v>
          </cell>
          <cell r="H134" t="str">
            <v>Africa</v>
          </cell>
          <cell r="J134" t="str">
            <v>Multi-regional</v>
          </cell>
          <cell r="P134" t="str">
            <v>Limited-scope program</v>
          </cell>
          <cell r="AH134" t="str">
            <v>Conceptual design</v>
          </cell>
        </row>
        <row r="135">
          <cell r="B135" t="str">
            <v>Africa Green Hydrogen Alliance (AGHA)</v>
          </cell>
          <cell r="F135">
            <v>1</v>
          </cell>
          <cell r="H135" t="str">
            <v>Africa</v>
          </cell>
          <cell r="J135" t="str">
            <v>Multi-regional</v>
          </cell>
          <cell r="K135" t="str">
            <v>Kenya, South Africa, Namibia, Egypt, Morocco and Mauritania</v>
          </cell>
          <cell r="P135" t="str">
            <v>Limited-scope program</v>
          </cell>
          <cell r="AH135" t="str">
            <v>Feasibility assessment</v>
          </cell>
        </row>
        <row r="136">
          <cell r="B136" t="str">
            <v>Great Blue Wall</v>
          </cell>
          <cell r="F136">
            <v>5</v>
          </cell>
          <cell r="H136" t="str">
            <v>Africa</v>
          </cell>
          <cell r="J136" t="str">
            <v>Western Indian Ocean</v>
          </cell>
          <cell r="R136">
            <v>1500</v>
          </cell>
          <cell r="AH136" t="str">
            <v>Conceptual design</v>
          </cell>
        </row>
        <row r="137">
          <cell r="B137" t="str">
            <v>Africa Development Bank Accelerated Adaptation Programme</v>
          </cell>
          <cell r="F137">
            <v>2</v>
          </cell>
          <cell r="H137" t="str">
            <v>Africa</v>
          </cell>
          <cell r="J137" t="str">
            <v>Multi-regional</v>
          </cell>
          <cell r="P137" t="str">
            <v>Major program</v>
          </cell>
          <cell r="R137">
            <v>12500</v>
          </cell>
          <cell r="AH137" t="str">
            <v>Feasibility assessment</v>
          </cell>
        </row>
        <row r="138">
          <cell r="B138" t="str">
            <v>Green Finance Initiative Guarantee Facility</v>
          </cell>
          <cell r="H138" t="str">
            <v>Africa</v>
          </cell>
          <cell r="J138" t="str">
            <v>Southern Africa</v>
          </cell>
          <cell r="P138" t="str">
            <v>Major program</v>
          </cell>
          <cell r="AH138" t="str">
            <v>Structuring/ execution</v>
          </cell>
        </row>
        <row r="139">
          <cell r="B139" t="str">
            <v>Infrastructure Climate Resilient Fund (ICRF)</v>
          </cell>
          <cell r="F139">
            <v>1</v>
          </cell>
          <cell r="H139" t="str">
            <v>Africa</v>
          </cell>
          <cell r="J139" t="str">
            <v>Multi-regional</v>
          </cell>
          <cell r="P139" t="str">
            <v>Limited-scope program</v>
          </cell>
          <cell r="R139">
            <v>2000</v>
          </cell>
          <cell r="AH139" t="str">
            <v>Structuring/ execution</v>
          </cell>
        </row>
        <row r="140">
          <cell r="B140" t="str">
            <v>Coalition for Climate Resilient Investment: Physical Climate Risk Assessment Methodology</v>
          </cell>
          <cell r="H140" t="str">
            <v>Africa</v>
          </cell>
          <cell r="J140" t="str">
            <v>North Africa</v>
          </cell>
          <cell r="P140" t="str">
            <v>Limited-scope program</v>
          </cell>
          <cell r="AH140" t="str">
            <v>Feasibility assessment</v>
          </cell>
        </row>
        <row r="141">
          <cell r="B141" t="str">
            <v>Leveraging Energy Access Finance Framework (LEAF)</v>
          </cell>
          <cell r="F141">
            <v>1</v>
          </cell>
          <cell r="H141" t="str">
            <v>Africa</v>
          </cell>
          <cell r="J141" t="str">
            <v>Multi-regional</v>
          </cell>
          <cell r="P141" t="str">
            <v>Limited-scope program</v>
          </cell>
          <cell r="R141">
            <v>615</v>
          </cell>
          <cell r="AH141" t="str">
            <v>Structuring/ execution</v>
          </cell>
        </row>
        <row r="142">
          <cell r="B142" t="str">
            <v>Spark+ Fund</v>
          </cell>
          <cell r="F142">
            <v>1</v>
          </cell>
          <cell r="H142" t="str">
            <v>Africa</v>
          </cell>
          <cell r="P142" t="str">
            <v>Limited-scope program</v>
          </cell>
          <cell r="R142">
            <v>70</v>
          </cell>
          <cell r="AH142" t="str">
            <v>Structuring/ execution</v>
          </cell>
        </row>
        <row r="143">
          <cell r="B143" t="str">
            <v>Central Africa Forest Initiative</v>
          </cell>
          <cell r="F143">
            <v>2</v>
          </cell>
          <cell r="H143" t="str">
            <v>Africa</v>
          </cell>
          <cell r="J143" t="str">
            <v>Multi-regional</v>
          </cell>
          <cell r="P143" t="str">
            <v>Major program</v>
          </cell>
          <cell r="R143">
            <v>400</v>
          </cell>
          <cell r="AH143" t="str">
            <v>Structuring/ execution</v>
          </cell>
        </row>
        <row r="144">
          <cell r="B144" t="str">
            <v>Great Green Wall Accelerator</v>
          </cell>
          <cell r="F144">
            <v>2</v>
          </cell>
          <cell r="H144" t="str">
            <v>Africa</v>
          </cell>
          <cell r="J144" t="str">
            <v>Multi-regional</v>
          </cell>
          <cell r="K144" t="str">
            <v>Burkina Faso, Chad, Djibouti, Eritrea, Ethiopia, Mali, Mauritania, Niger, Nigeria, Senegal, and Sudan</v>
          </cell>
          <cell r="P144" t="str">
            <v>Major program</v>
          </cell>
          <cell r="R144">
            <v>19000</v>
          </cell>
          <cell r="AH144" t="str">
            <v>Structuring/ execution</v>
          </cell>
        </row>
        <row r="145">
          <cell r="B145" t="str">
            <v>Regenerative livestock management to restore rangeland</v>
          </cell>
          <cell r="F145">
            <v>2</v>
          </cell>
          <cell r="H145" t="str">
            <v>Africa</v>
          </cell>
          <cell r="J145" t="str">
            <v>Southern Africa</v>
          </cell>
          <cell r="P145" t="str">
            <v>Limited-scope program</v>
          </cell>
          <cell r="AH145" t="str">
            <v>Conceptual design</v>
          </cell>
        </row>
        <row r="146">
          <cell r="B146" t="str">
            <v>Promoting access to renewable energy in Africa</v>
          </cell>
          <cell r="F146">
            <v>1</v>
          </cell>
          <cell r="H146" t="str">
            <v>Africa</v>
          </cell>
          <cell r="J146" t="str">
            <v>Multi-regional</v>
          </cell>
          <cell r="P146" t="str">
            <v>Major program</v>
          </cell>
        </row>
        <row r="147">
          <cell r="B147" t="str">
            <v>African cities water adaptation (ACWA) fund</v>
          </cell>
          <cell r="H147" t="str">
            <v>Africa</v>
          </cell>
          <cell r="J147" t="str">
            <v>Multi-regional</v>
          </cell>
          <cell r="P147" t="str">
            <v>Major program</v>
          </cell>
          <cell r="R147">
            <v>5000</v>
          </cell>
        </row>
        <row r="148">
          <cell r="B148" t="str">
            <v>Sustainable Waste Management</v>
          </cell>
          <cell r="H148" t="str">
            <v>Africa</v>
          </cell>
          <cell r="AH148" t="str">
            <v>Feasibility assessment</v>
          </cell>
        </row>
        <row r="149">
          <cell r="B149" t="str">
            <v>Tackling commodity driven deforestation</v>
          </cell>
          <cell r="H149" t="str">
            <v>Africa</v>
          </cell>
        </row>
        <row r="150">
          <cell r="B150" t="str">
            <v>Global Fund for Mangroves</v>
          </cell>
          <cell r="H150" t="str">
            <v>Africa</v>
          </cell>
        </row>
        <row r="151">
          <cell r="B151" t="str">
            <v>Africa Frontrunner alliance on net zero cement</v>
          </cell>
          <cell r="H151" t="str">
            <v>Africa</v>
          </cell>
          <cell r="J151" t="str">
            <v>Multi-regional</v>
          </cell>
        </row>
        <row r="152">
          <cell r="B152" t="str">
            <v>Investment in clean mass transit</v>
          </cell>
          <cell r="H152" t="str">
            <v>Africa</v>
          </cell>
          <cell r="P152" t="str">
            <v>Limited-scope program</v>
          </cell>
          <cell r="R152">
            <v>5000</v>
          </cell>
          <cell r="AH152" t="str">
            <v>Conceptual design</v>
          </cell>
        </row>
        <row r="153">
          <cell r="B153" t="str">
            <v>COP27 youth pavilion</v>
          </cell>
          <cell r="H153" t="str">
            <v>Africa</v>
          </cell>
        </row>
        <row r="154">
          <cell r="B154" t="str">
            <v>Investment Protocol to unlock financial flows for coastal cities adaptation to climate change and building resilience</v>
          </cell>
          <cell r="H154" t="str">
            <v>Africa</v>
          </cell>
          <cell r="J154" t="str">
            <v>Multi-regional</v>
          </cell>
          <cell r="AH154" t="str">
            <v>Conceptual design</v>
          </cell>
        </row>
        <row r="155">
          <cell r="B155" t="str">
            <v>Clean cooking</v>
          </cell>
          <cell r="C155" t="str">
            <v>$4.5bn required annually</v>
          </cell>
          <cell r="H155" t="str">
            <v>Africa</v>
          </cell>
          <cell r="J155" t="str">
            <v>Multi-regional</v>
          </cell>
          <cell r="P155" t="str">
            <v>Limited-scope program</v>
          </cell>
          <cell r="AH155" t="str">
            <v>Conceptual design</v>
          </cell>
        </row>
        <row r="156">
          <cell r="B156" t="str">
            <v>Planet 3R</v>
          </cell>
          <cell r="H156" t="str">
            <v>Africa</v>
          </cell>
          <cell r="K156" t="str">
            <v>Nigeria</v>
          </cell>
        </row>
        <row r="157">
          <cell r="B157" t="str">
            <v>Quadloop</v>
          </cell>
          <cell r="H157" t="str">
            <v>Africa</v>
          </cell>
          <cell r="K157" t="str">
            <v>Nigeria</v>
          </cell>
        </row>
        <row r="158">
          <cell r="B158" t="str">
            <v>Oretonics</v>
          </cell>
          <cell r="H158" t="str">
            <v>Africa</v>
          </cell>
          <cell r="K158" t="str">
            <v>Nigeria</v>
          </cell>
        </row>
        <row r="159">
          <cell r="B159" t="str">
            <v>Mitimeth</v>
          </cell>
          <cell r="H159" t="str">
            <v>Africa</v>
          </cell>
          <cell r="K159" t="str">
            <v>Nigeria</v>
          </cell>
        </row>
        <row r="160">
          <cell r="B160" t="str">
            <v>Vectar Energy</v>
          </cell>
          <cell r="H160" t="str">
            <v>Africa</v>
          </cell>
          <cell r="K160" t="str">
            <v>Nigeria</v>
          </cell>
        </row>
        <row r="161">
          <cell r="B161" t="str">
            <v>Think Bikes</v>
          </cell>
          <cell r="H161" t="str">
            <v>Africa</v>
          </cell>
          <cell r="K161" t="str">
            <v>Nigeria</v>
          </cell>
        </row>
        <row r="162">
          <cell r="B162" t="str">
            <v>EcoTutu</v>
          </cell>
          <cell r="H162" t="str">
            <v>Africa</v>
          </cell>
          <cell r="K162" t="str">
            <v>Nigeria</v>
          </cell>
        </row>
        <row r="163">
          <cell r="B163" t="str">
            <v>Richards Bay Mineral</v>
          </cell>
          <cell r="C163" t="str">
            <v>Negotiation of power agreement with state utility, combined with renewable energy generation</v>
          </cell>
          <cell r="H163" t="str">
            <v>Africa</v>
          </cell>
          <cell r="K163" t="str">
            <v>South Africa</v>
          </cell>
        </row>
        <row r="164">
          <cell r="B164" t="str">
            <v>Hyphen/ Enertrag</v>
          </cell>
          <cell r="C164" t="str">
            <v>Build of large scale renewable hydrogen generation in Namibia; ongoing case</v>
          </cell>
          <cell r="H164" t="str">
            <v>Africa</v>
          </cell>
          <cell r="K164" t="str">
            <v>Namibia</v>
          </cell>
        </row>
        <row r="165">
          <cell r="B165" t="str">
            <v>Anglo American</v>
          </cell>
          <cell r="C165" t="str">
            <v>Southern African energy strategy (renewables etc); very early stage, just started with ramp-up</v>
          </cell>
          <cell r="H165" t="str">
            <v>Africa</v>
          </cell>
          <cell r="K165" t="str">
            <v>South Africa</v>
          </cell>
        </row>
        <row r="166">
          <cell r="B166" t="str">
            <v>Conversion of existing thermal generation to natural gas</v>
          </cell>
          <cell r="H166" t="str">
            <v>Africa</v>
          </cell>
        </row>
        <row r="167">
          <cell r="B167" t="str">
            <v>Grid scale storage (120 MW)Grid scale storage (120 MW)</v>
          </cell>
          <cell r="H167" t="str">
            <v>Africa</v>
          </cell>
        </row>
        <row r="168">
          <cell r="B168" t="str">
            <v>Green hydrogen/ ammonia</v>
          </cell>
          <cell r="H168" t="str">
            <v>Africa</v>
          </cell>
        </row>
        <row r="169">
          <cell r="B169" t="str">
            <v>E-hailing industry transition to Evs</v>
          </cell>
          <cell r="H169" t="str">
            <v>Africa</v>
          </cell>
        </row>
        <row r="170">
          <cell r="B170" t="str">
            <v>Waste-to-energy</v>
          </cell>
          <cell r="C170" t="str">
            <v>Dairy cow waste to bio-gas/heat and bio-fertiliser</v>
          </cell>
          <cell r="H170" t="str">
            <v>Africa</v>
          </cell>
        </row>
        <row r="171">
          <cell r="B171" t="str">
            <v>Shp recycling (IMO/ EU certified)</v>
          </cell>
          <cell r="H171" t="str">
            <v>Africa</v>
          </cell>
        </row>
        <row r="172">
          <cell r="B172" t="str">
            <v>Fisheries monitoring</v>
          </cell>
          <cell r="H172" t="str">
            <v>Africa</v>
          </cell>
        </row>
        <row r="173">
          <cell r="B173" t="str">
            <v>Wave energy</v>
          </cell>
          <cell r="H173" t="str">
            <v>Africa</v>
          </cell>
        </row>
      </sheetData>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ly processed Data"/>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Obinwa, Kenechukwu" id="{87145A0E-E247-4EEA-8670-9FA64122DC86}" userId="Obinwa, Kenechukwu" providerId="None"/>
  <person displayName="Anthony Mauricio Leon Guzman" id="{F50B2703-45CA-450B-8B66-881D1E8C3137}" userId="Anthony Mauricio Leon Guzman"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binwa, Kenechukwu" refreshedDate="44860.282681597222" createdVersion="7" refreshedVersion="7" minRefreshableVersion="3" recordCount="379" xr:uid="{74914757-127D-4ABF-869A-76AACC35569A}">
  <cacheSource type="worksheet">
    <worksheetSource name="Table5"/>
  </cacheSource>
  <cacheFields count="85">
    <cacheField name="SOURCE" numFmtId="0">
      <sharedItems/>
    </cacheField>
    <cacheField name="ID" numFmtId="0">
      <sharedItems containsSemiMixedTypes="0" containsString="0" containsNumber="1" containsInteger="1" minValue="1" maxValue="379"/>
    </cacheField>
    <cacheField name="PROJECT NAME" numFmtId="0">
      <sharedItems/>
    </cacheField>
    <cacheField name="PROJECT OVERVIEW" numFmtId="0">
      <sharedItems containsBlank="1" longText="1"/>
    </cacheField>
    <cacheField name="PRESENTED/ NOT PRESENTED" numFmtId="0">
      <sharedItems/>
    </cacheField>
    <cacheField name="CORE STATUS (CORE, EXTENDED, NOT INCLUDED)" numFmtId="0">
      <sharedItems/>
    </cacheField>
    <cacheField name="THEME" numFmtId="0">
      <sharedItems/>
    </cacheField>
    <cacheField name="ALT THEME" numFmtId="0">
      <sharedItems containsBlank="1" containsMixedTypes="1" containsNumber="1" containsInteger="1" minValue="1" maxValue="6"/>
    </cacheField>
    <cacheField name="REGION" numFmtId="0">
      <sharedItems containsBlank="1" count="9">
        <s v="Africa"/>
        <s v="Asia and the pacific"/>
        <s v="Latin America and the Carribean"/>
        <s v="Worldwide"/>
        <s v="Middle East"/>
        <s v="Europe"/>
        <m u="1"/>
        <s v="LATAM" u="1"/>
        <s v="APAC" u="1"/>
      </sharedItems>
    </cacheField>
    <cacheField name="RELATED PROGRAMS" numFmtId="0">
      <sharedItems containsBlank="1" longText="1"/>
    </cacheField>
    <cacheField name="SUB REGION" numFmtId="0">
      <sharedItems containsBlank="1"/>
    </cacheField>
    <cacheField name="PROJECT LOCATION" numFmtId="0">
      <sharedItems/>
    </cacheField>
    <cacheField name="ECONOMY CLASSIFICATION" numFmtId="0">
      <sharedItems/>
    </cacheField>
    <cacheField name="COUNTRIES TO BE IMPACTED &amp; HOW" numFmtId="0">
      <sharedItems containsBlank="1" longText="1"/>
    </cacheField>
    <cacheField name="SECTOR" numFmtId="0">
      <sharedItems containsBlank="1"/>
    </cacheField>
    <cacheField name="SUB-SECTOR" numFmtId="0">
      <sharedItems containsBlank="1"/>
    </cacheField>
    <cacheField name="OTHER RELATED SECTORS" numFmtId="0">
      <sharedItems containsBlank="1"/>
    </cacheField>
    <cacheField name="DEAL TYPE" numFmtId="0">
      <sharedItems containsBlank="1"/>
    </cacheField>
    <cacheField name="PROJECT SPONSORS" numFmtId="0">
      <sharedItems containsBlank="1" containsMixedTypes="1" containsNumber="1" containsInteger="1" minValue="0" maxValue="0"/>
    </cacheField>
    <cacheField name="DEAL SIZE" numFmtId="0">
      <sharedItems containsMixedTypes="1" containsNumber="1" minValue="0.75" maxValue="0.75"/>
    </cacheField>
    <cacheField name="TOTAL PROJECT INVESTMENT (m$)" numFmtId="0">
      <sharedItems containsMixedTypes="1" containsNumber="1" minValue="7.9988000000000004E-2" maxValue="68000"/>
    </cacheField>
    <cacheField name="NO OF YEARS COST IS SPREAD OVER" numFmtId="0">
      <sharedItems containsBlank="1" longText="1"/>
    </cacheField>
    <cacheField name="WILL PROJECT BE FINANCED BY PUBLIC CAPITAL" numFmtId="0">
      <sharedItems containsBlank="1"/>
    </cacheField>
    <cacheField name="HOW MUCH PC IS EXPECTED/HAS BEEN INVESTED" numFmtId="0">
      <sharedItems containsBlank="1" containsMixedTypes="1" containsNumber="1" containsInteger="1" minValue="2000000" maxValue="2000000" longText="1"/>
    </cacheField>
    <cacheField name="SOURCE OF PC" numFmtId="0">
      <sharedItems containsBlank="1"/>
    </cacheField>
    <cacheField name="TARGET GEARING (DEBT-EQUITY RATIO)" numFmtId="0">
      <sharedItems containsDate="1" containsBlank="1" containsMixedTypes="1" minDate="1899-12-31T00:00:00" maxDate="1900-01-01T22:30:00"/>
    </cacheField>
    <cacheField name="AMOUNT RAISED/COMMITTED TO DATE (Private)" numFmtId="0">
      <sharedItems containsBlank="1" containsMixedTypes="1" containsNumber="1" minValue="1.5" maxValue="30150000"/>
    </cacheField>
    <cacheField name="LATEST FINANCING ROUND" numFmtId="0">
      <sharedItems containsString="0" containsBlank="1" containsNumber="1" containsInteger="1" minValue="0" maxValue="0"/>
    </cacheField>
    <cacheField name="FINANCING SOURCE TO DATE" numFmtId="0">
      <sharedItems containsBlank="1" longText="1"/>
    </cacheField>
    <cacheField name="PROJECT OFFTAKERS" numFmtId="0">
      <sharedItems containsBlank="1" containsMixedTypes="1" containsNumber="1" containsInteger="1" minValue="0" maxValue="0" longText="1"/>
    </cacheField>
    <cacheField name="PROJECT FINANCING ARRANGERS" numFmtId="0">
      <sharedItems containsBlank="1"/>
    </cacheField>
    <cacheField name="RISKS" numFmtId="0">
      <sharedItems containsBlank="1"/>
    </cacheField>
    <cacheField name="MITIGATION STRATEGIES" numFmtId="0">
      <sharedItems containsBlank="1" longText="1"/>
    </cacheField>
    <cacheField name="DEVELOPERS" numFmtId="0">
      <sharedItems containsBlank="1" longText="1"/>
    </cacheField>
    <cacheField name="CONTRACTORS" numFmtId="0">
      <sharedItems containsBlank="1" containsMixedTypes="1" containsNumber="1" containsInteger="1" minValue="0" maxValue="0" longText="1"/>
    </cacheField>
    <cacheField name="ARE THERE APPOINTED ADVISORS" numFmtId="0">
      <sharedItems containsBlank="1"/>
    </cacheField>
    <cacheField name="APPOINTED ADVISORS" numFmtId="0">
      <sharedItems containsBlank="1" containsMixedTypes="1" containsNumber="1" containsInteger="1" minValue="0" maxValue="0"/>
    </cacheField>
    <cacheField name="ARE MDBs INVOLVED" numFmtId="0">
      <sharedItems containsBlank="1"/>
    </cacheField>
    <cacheField name="WHAT ARE THE MDBs" numFmtId="0">
      <sharedItems containsBlank="1" containsMixedTypes="1" containsNumber="1" containsInteger="1" minValue="0" maxValue="0"/>
    </cacheField>
    <cacheField name="ARE ECAs INVOLVED" numFmtId="0">
      <sharedItems containsBlank="1" containsMixedTypes="1" containsNumber="1" containsInteger="1" minValue="0" maxValue="0"/>
    </cacheField>
    <cacheField name="CONTRACTUAL STRUCTURE" numFmtId="0">
      <sharedItems containsBlank="1" containsMixedTypes="1" containsNumber="1" containsInteger="1" minValue="0" maxValue="0"/>
    </cacheField>
    <cacheField name="LATEST MILESTONE" numFmtId="0">
      <sharedItems containsBlank="1"/>
    </cacheField>
    <cacheField name="CONCEPTUAL DESIGN PERIOD" numFmtId="0">
      <sharedItems containsBlank="1" containsMixedTypes="1" containsNumber="1" containsInteger="1" minValue="2022" maxValue="20222024"/>
    </cacheField>
    <cacheField name="FEASIBILITY ASSESSMENT PERIOD" numFmtId="0">
      <sharedItems containsBlank="1" containsMixedTypes="1" containsNumber="1" containsInteger="1" minValue="2023" maxValue="20222023"/>
    </cacheField>
    <cacheField name="STRUCTURING/FINANCIAL CLOSE PERIOD" numFmtId="0">
      <sharedItems containsBlank="1" containsMixedTypes="1" containsNumber="1" containsInteger="1" minValue="2023" maxValue="20232024"/>
    </cacheField>
    <cacheField name="CONSTRUCTION/BUILD PERIOD" numFmtId="0">
      <sharedItems containsBlank="1" containsMixedTypes="1" containsNumber="1" containsInteger="1" minValue="2023" maxValue="20242027"/>
    </cacheField>
    <cacheField name="OPERATING PERIOD" numFmtId="0">
      <sharedItems containsBlank="1" containsMixedTypes="1" containsNumber="1" containsInteger="1" minValue="2024" maxValue="20272057"/>
    </cacheField>
    <cacheField name="OPERATION START DATE" numFmtId="0">
      <sharedItems containsBlank="1" containsMixedTypes="1" containsNumber="1" containsInteger="1" minValue="2014" maxValue="2030"/>
    </cacheField>
    <cacheField name="LIKELIHOOD OF BEING OPERATIONAL" numFmtId="0">
      <sharedItems containsBlank="1" longText="1"/>
    </cacheField>
    <cacheField name="STAGE OF MATURITY" numFmtId="0">
      <sharedItems containsBlank="1"/>
    </cacheField>
    <cacheField name="YEARS OF PREVIOUS FUNDING ROUNDS" numFmtId="0">
      <sharedItems containsNonDate="0" containsString="0" containsBlank="1"/>
    </cacheField>
    <cacheField name="ACTIONS TO REACH NEXT PHASE" numFmtId="0">
      <sharedItems containsBlank="1" longText="1"/>
    </cacheField>
    <cacheField name="SIX(6) MONTHS STEPS" numFmtId="0">
      <sharedItems containsBlank="1" longText="1"/>
    </cacheField>
    <cacheField name="SIX(6) MONTHS FINANCING" numFmtId="0">
      <sharedItems containsBlank="1"/>
    </cacheField>
    <cacheField name="TYPE OF FINANCE REQUIRED (SIX MONTHS)" numFmtId="0">
      <sharedItems containsBlank="1"/>
    </cacheField>
    <cacheField name="MIN SIZE OF INVESTMENT (SIX MONTHS" numFmtId="0">
      <sharedItems containsBlank="1" containsMixedTypes="1" containsNumber="1" containsInteger="1" minValue="0" maxValue="0"/>
    </cacheField>
    <cacheField name="TWELVE(12) MONTHS STEPS" numFmtId="0">
      <sharedItems containsBlank="1" longText="1"/>
    </cacheField>
    <cacheField name="TWELVE(12) MONTHS FINANCING" numFmtId="0">
      <sharedItems containsBlank="1"/>
    </cacheField>
    <cacheField name="TYPE OF FINANCE REQUIRED (TWELVE MONTHS)" numFmtId="0">
      <sharedItems containsBlank="1" longText="1"/>
    </cacheField>
    <cacheField name="MIN SIZE OF INVESTMENT (TWELVE MONTHS)" numFmtId="0">
      <sharedItems containsBlank="1" containsMixedTypes="1" containsNumber="1" containsInteger="1" minValue="250000" maxValue="250000"/>
    </cacheField>
    <cacheField name="BARRIERS TO RAISING FUNDS" numFmtId="0">
      <sharedItems containsBlank="1" containsMixedTypes="1" containsNumber="1" containsInteger="1" minValue="0" maxValue="0" longText="1"/>
    </cacheField>
    <cacheField name="SUPPORT NEEDED TO UNLOCK INVESTMENTS" numFmtId="0">
      <sharedItems containsBlank="1" longText="1"/>
    </cacheField>
    <cacheField name="DEBT FACILITY/EQUITY RATING" numFmtId="0">
      <sharedItems containsBlank="1"/>
    </cacheField>
    <cacheField name="DEBT FINANCING TENOR" numFmtId="0">
      <sharedItems containsBlank="1"/>
    </cacheField>
    <cacheField name="IS THERE AVAILABILITY OF FIRST LOSS TRANCHE" numFmtId="0">
      <sharedItems containsBlank="1"/>
    </cacheField>
    <cacheField name="BORROWING ENTITY NAME" numFmtId="0">
      <sharedItems containsBlank="1"/>
    </cacheField>
    <cacheField name="BORROWING ENTITY JURISDICTION" numFmtId="0">
      <sharedItems containsBlank="1"/>
    </cacheField>
    <cacheField name="BORROWER SHAREHOLDERS" numFmtId="0">
      <sharedItems containsBlank="1" containsMixedTypes="1" containsNumber="1" containsInteger="1" minValue="0" maxValue="0"/>
    </cacheField>
    <cacheField name="SHAREHOLDING OF TOP SHAREHOLDER" numFmtId="0">
      <sharedItems containsBlank="1"/>
    </cacheField>
    <cacheField name="GUARANTORS" numFmtId="0">
      <sharedItems containsBlank="1"/>
    </cacheField>
    <cacheField name="SECURITY PACKAGE/GUARANTEE STRUCTURE" numFmtId="0">
      <sharedItems containsBlank="1"/>
    </cacheField>
    <cacheField name="WILL FINANCING BE REQUIRED AFTER 12 MONTHS" numFmtId="0">
      <sharedItems containsBlank="1"/>
    </cacheField>
    <cacheField name="FUNDING REQUIRED (AFTER TWELVE MONTHS)" numFmtId="0">
      <sharedItems containsBlank="1"/>
    </cacheField>
    <cacheField name="WHAT WOULD IT BE USED FOR" numFmtId="0">
      <sharedItems containsBlank="1" longText="1"/>
    </cacheField>
    <cacheField name="TYPE OF FINANCE REQUIRED (AFTER TWELVE MONTHS)" numFmtId="0">
      <sharedItems containsBlank="1"/>
    </cacheField>
    <cacheField name="MINIMUM FUNDING (AFTER TWELVE MONTHS)" numFmtId="0">
      <sharedItems containsBlank="1"/>
    </cacheField>
    <cacheField name="NATURE OF CLIMATE IMPACT" numFmtId="0">
      <sharedItems containsBlank="1"/>
    </cacheField>
    <cacheField name="SCALE OF IMPACT" numFmtId="0">
      <sharedItems containsBlank="1" longText="1"/>
    </cacheField>
    <cacheField name="EXPLANATION OF IMPACT" numFmtId="0">
      <sharedItems containsBlank="1" containsMixedTypes="1" containsNumber="1" containsInteger="1" minValue="0" maxValue="0" longText="1"/>
    </cacheField>
    <cacheField name="EXPECTED ADDRESSABLE MARKET" numFmtId="0">
      <sharedItems containsBlank="1" containsMixedTypes="1" containsNumber="1" containsInteger="1" minValue="0" maxValue="0" longText="1"/>
    </cacheField>
    <cacheField name="SUSTAINABLE DEV GOAL(S)" numFmtId="0">
      <sharedItems containsBlank="1" longText="1"/>
    </cacheField>
    <cacheField name="MRV APPROACH" numFmtId="0">
      <sharedItems containsBlank="1" containsMixedTypes="1" containsNumber="1" containsInteger="1" minValue="0" maxValue="0" longText="1"/>
    </cacheField>
    <cacheField name="INFORMATION SOURCE" numFmtId="0">
      <sharedItems containsBlank="1" containsMixedTypes="1" containsNumber="1" containsInteger="1" minValue="0" maxValue="0" longText="1"/>
    </cacheField>
    <cacheField name="CAN CC/UNECA REACH OUT" numFmtId="0">
      <sharedItems containsBlank="1" containsMixedTypes="1" containsNumber="1" containsInteger="1" minValue="0" maxValue="0"/>
    </cacheField>
    <cacheField name="CONTACT DETAILS"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binwa, Kenechukwu" refreshedDate="44860.282681712961" createdVersion="7" refreshedVersion="7" minRefreshableVersion="3" recordCount="14" xr:uid="{BEE66623-D699-44EA-BD1B-2B52CA69D9A1}">
  <cacheSource type="worksheet">
    <worksheetSource ref="D2:F16" sheet="AGREEGATE"/>
  </cacheSource>
  <cacheFields count="3">
    <cacheField name="Row Labels" numFmtId="0">
      <sharedItems containsSemiMixedTypes="0" containsString="0" containsNumber="1" containsInteger="1" minValue="1" maxValue="6" count="6">
        <n v="1"/>
        <n v="2"/>
        <n v="3"/>
        <n v="4"/>
        <n v="6"/>
        <n v="5"/>
      </sharedItems>
    </cacheField>
    <cacheField name="Count of THEME" numFmtId="0">
      <sharedItems containsSemiMixedTypes="0" containsString="0" containsNumber="1" containsInteger="1" minValue="1" maxValue="153"/>
    </cacheField>
    <cacheField name="Sum of TOTAL FUND SIZE (!)" numFmtId="0">
      <sharedItems containsSemiMixedTypes="0" containsString="0" containsNumber="1" minValue="1.7" maxValue="296050.280766999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9">
  <r>
    <s v="PIDA PAP2"/>
    <n v="1"/>
    <s v="150 MW Regional Solar Power Park Project in Mali"/>
    <s v="The West African Power Pool (WAPP) aims to create a unified ECOWAS power market and exchange among members. To this effect, it is developing a solar PV power plant with a storage facility in Mali with capacity of 150 MW which will help Mali and other ECOWAS countries increase their supply and use of renewable energy"/>
    <s v="PRESENTED"/>
    <s v="EXTENDED"/>
    <s v="Energy"/>
    <m/>
    <x v="0"/>
    <m/>
    <s v="West Africa"/>
    <s v="Mali"/>
    <s v="Low income"/>
    <s v="Mali, Burkina Faso, Cote d’Ivoire, Guinea and Senegal"/>
    <s v="Energy"/>
    <s v="Generation - Solar"/>
    <m/>
    <s v="Infra asset (greenfield)"/>
    <s v="West African Power Pool"/>
    <s v="$100m-$500m"/>
    <n v="250"/>
    <m/>
    <m/>
    <m/>
    <s v="World Bank"/>
    <m/>
    <m/>
    <m/>
    <s v="World Bank"/>
    <m/>
    <m/>
    <m/>
    <m/>
    <m/>
    <m/>
    <m/>
    <m/>
    <m/>
    <m/>
    <m/>
    <m/>
    <s v="Structuring/ execution"/>
    <m/>
    <m/>
    <m/>
    <m/>
    <m/>
    <m/>
    <m/>
    <m/>
    <m/>
    <m/>
    <m/>
    <m/>
    <m/>
    <m/>
    <m/>
    <m/>
    <m/>
    <m/>
    <m/>
    <m/>
    <m/>
    <m/>
    <m/>
    <m/>
    <m/>
    <m/>
    <m/>
    <m/>
    <m/>
    <m/>
    <m/>
    <m/>
    <m/>
    <m/>
    <s v="Mitigation  emissions avoidance (e.g., renewable energy, clean cookstoves)"/>
    <s v="The expected production of renewable energy is 498 GWh per year, which will help to decrease the power supply deficit in the region and increase the component of renewable energy in the regional energy mix with 24t CO2e avoided1"/>
    <m/>
    <m/>
    <m/>
    <m/>
    <m/>
    <m/>
    <m/>
  </r>
  <r>
    <s v="PIDA PAP2"/>
    <n v="2"/>
    <s v="3 GW Mambillla Hydroelectric Power Project"/>
    <s v="Hydroelectric facility being developed on the Dongo River in Nigeria with capacity of 3GW. The project is being undertaken by the Federal Ministry of Power. This will be Nigeria’s biggest power plant, with produced energy to also be exported to other ECOWAS countries"/>
    <s v="PRESENTED"/>
    <s v="CORE"/>
    <s v="Energy"/>
    <m/>
    <x v="0"/>
    <m/>
    <s v="West Africa"/>
    <s v="Nigeria"/>
    <s v="Lower middle income"/>
    <s v="Nigeria, Niger, Togo, Benin and Chad"/>
    <s v="Energy"/>
    <s v="Generation - Hydro"/>
    <m/>
    <s v="Infra asset (greenfield)"/>
    <s v="Federal ministry of power, Nigeria"/>
    <s v="$5bn-$10bn"/>
    <n v="5800"/>
    <m/>
    <m/>
    <m/>
    <m/>
    <m/>
    <m/>
    <m/>
    <m/>
    <m/>
    <s v="The Project will be financed in part through a loan from the Exim Bank of China"/>
    <m/>
    <m/>
    <m/>
    <m/>
    <m/>
    <m/>
    <m/>
    <m/>
    <m/>
    <m/>
    <s v="Structuring/ execution"/>
    <m/>
    <m/>
    <m/>
    <m/>
    <m/>
    <n v="2030"/>
    <m/>
    <m/>
    <m/>
    <m/>
    <m/>
    <m/>
    <m/>
    <m/>
    <m/>
    <m/>
    <m/>
    <m/>
    <m/>
    <m/>
    <m/>
    <m/>
    <m/>
    <m/>
    <m/>
    <m/>
    <m/>
    <m/>
    <m/>
    <m/>
    <m/>
    <m/>
    <m/>
    <m/>
    <s v="Mitigation  emissions avoidance (e.g., renewable energy, clean cookstoves)"/>
    <s v="The asset will produce 5,457 GWh of renewable energy per year, helping Nigeria meet its target for 90% electricity access rate and 30% renewable energy use by 2030. It will replace a mix of grid, diesel and petrol generators worth 3,170Mt CO2e1"/>
    <m/>
    <m/>
    <m/>
    <m/>
    <m/>
    <m/>
    <m/>
  </r>
  <r>
    <s v="GBW"/>
    <n v="3"/>
    <s v="7 Regenerative Seascapes"/>
    <s v="Program for the creation and management of regenerative seascapes and marine conserved areas in the Western Indian Ocean. Canada keen to initiate establishment in this Seascape areas, WIOMSA to provide scientific backstopping, and NC to provide the regional policy coordination mechanism"/>
    <s v="PRESENTED"/>
    <s v="CORE"/>
    <s v="The blue economy"/>
    <m/>
    <x v="0"/>
    <m/>
    <s v="Western Indian Ocean"/>
    <s v="Western Indian Ocean"/>
    <s v="Upper middle income"/>
    <s v="Comoros, Kenya, Madagascar, Mozambique, Tanzania, Seychelles"/>
    <m/>
    <m/>
    <m/>
    <s v="Infra asset (brownfield)"/>
    <s v="Great blue wall initiative"/>
    <s v="$10m-$50m"/>
    <n v="50"/>
    <m/>
    <m/>
    <m/>
    <m/>
    <m/>
    <m/>
    <m/>
    <m/>
    <m/>
    <m/>
    <m/>
    <m/>
    <m/>
    <m/>
    <m/>
    <m/>
    <m/>
    <m/>
    <m/>
    <m/>
    <s v="Structuring/ execution"/>
    <m/>
    <m/>
    <m/>
    <m/>
    <m/>
    <m/>
    <m/>
    <m/>
    <m/>
    <m/>
    <m/>
    <m/>
    <m/>
    <m/>
    <m/>
    <m/>
    <m/>
    <m/>
    <m/>
    <m/>
    <m/>
    <m/>
    <m/>
    <m/>
    <m/>
    <m/>
    <m/>
    <m/>
    <m/>
    <m/>
    <m/>
    <s v="Establishment and management of seascapes as well as restoration and blue economy development activities"/>
    <m/>
    <m/>
    <s v="Mitigation (nature based sequestration)"/>
    <s v="The 7 regenerative seascapes program will lead to the preservation of 1 million km2 of marine and coastal area, driving 100mt CO2e of carbon sequestration, with co-benefits of developing of local blue livelihoods"/>
    <m/>
    <m/>
    <m/>
    <m/>
    <m/>
    <m/>
    <m/>
  </r>
  <r>
    <s v="PIDA PAP2"/>
    <n v="4"/>
    <s v="Abidjan-Lagos Corridor Highway Development Project"/>
    <m/>
    <s v="NOT"/>
    <s v="EXCLUDED"/>
    <s v="Transport"/>
    <m/>
    <x v="0"/>
    <m/>
    <s v="West Africa"/>
    <s v="Côte d'Ivoire"/>
    <s v="Lower middle income"/>
    <m/>
    <s v="Transport"/>
    <s v="Road"/>
    <m/>
    <s v="Infra asset (greenfield)"/>
    <m/>
    <s v="$5bn-$10bn"/>
    <n v="7045"/>
    <m/>
    <m/>
    <m/>
    <m/>
    <m/>
    <m/>
    <m/>
    <m/>
    <m/>
    <m/>
    <m/>
    <m/>
    <m/>
    <m/>
    <m/>
    <m/>
    <m/>
    <m/>
    <m/>
    <m/>
    <s v="Feasibility assessment"/>
    <m/>
    <m/>
    <m/>
    <m/>
    <m/>
    <m/>
    <m/>
    <m/>
    <m/>
    <m/>
    <m/>
    <m/>
    <m/>
    <m/>
    <m/>
    <m/>
    <m/>
    <m/>
    <m/>
    <m/>
    <m/>
    <m/>
    <m/>
    <m/>
    <m/>
    <m/>
    <m/>
    <m/>
    <m/>
    <m/>
    <m/>
    <m/>
    <m/>
    <m/>
    <m/>
    <m/>
    <m/>
    <m/>
    <m/>
    <m/>
    <m/>
    <m/>
    <m/>
  </r>
  <r>
    <s v="PIDA PAP2"/>
    <n v="5"/>
    <s v="Abidjan-Ouagadougou-Niamey -Cotonou-Lome Regional Rail Loop Project"/>
    <m/>
    <s v="NOT"/>
    <s v="EXCLUDED"/>
    <s v="Transport"/>
    <m/>
    <x v="0"/>
    <m/>
    <s v="West Africa"/>
    <s v="Côte d'Ivoire"/>
    <s v="Lower middle income"/>
    <m/>
    <s v="Transport"/>
    <s v="Rail"/>
    <m/>
    <m/>
    <m/>
    <s v="$5bn-$10bn"/>
    <n v="5402.9"/>
    <m/>
    <m/>
    <m/>
    <m/>
    <m/>
    <m/>
    <m/>
    <m/>
    <m/>
    <m/>
    <m/>
    <m/>
    <m/>
    <m/>
    <m/>
    <m/>
    <m/>
    <m/>
    <m/>
    <m/>
    <s v="Conceptual design"/>
    <m/>
    <m/>
    <m/>
    <m/>
    <m/>
    <m/>
    <m/>
    <m/>
    <m/>
    <m/>
    <m/>
    <m/>
    <m/>
    <m/>
    <m/>
    <m/>
    <m/>
    <m/>
    <m/>
    <m/>
    <m/>
    <m/>
    <m/>
    <m/>
    <m/>
    <m/>
    <m/>
    <m/>
    <m/>
    <m/>
    <m/>
    <m/>
    <m/>
    <m/>
    <m/>
    <m/>
    <m/>
    <m/>
    <m/>
    <m/>
    <m/>
    <m/>
    <m/>
  </r>
  <r>
    <s v="Fact sheet"/>
    <n v="6"/>
    <s v="Transitioning Battambang Province to an agroecological landscape"/>
    <s v="Project is expected to lead to resilient livelihoods and a greater ability for farmers and communities to adapt to climate change impacts. To achieve a sustainable agricultural landscape Battambang must solve: a) a lack of incentivization and support b) the limited market and private sector development for supporting agroecology; c) limited knowledge and education support; d) limited institutional coordination across land-use sectors and integration into land-use planning."/>
    <s v="PRESENTED"/>
    <s v="CORE"/>
    <s v="Agriculture"/>
    <m/>
    <x v="1"/>
    <m/>
    <s v="SouthEast Asia"/>
    <s v="Cambodia"/>
    <s v="Lower middle income"/>
    <s v="Cambodia"/>
    <s v="Ecosystems Based Approach"/>
    <s v="Agroecology"/>
    <s v="Other: Please specify, Soil Organic Carbon sequestration"/>
    <s v="Other, please specify: Technical support and demostration"/>
    <s v="No sponsor"/>
    <s v="$10m-$50m"/>
    <n v="13.5"/>
    <s v="4 years"/>
    <s v="No public capital invested, but expected in final capital structure"/>
    <s v="No identified yet"/>
    <s v="The National Committee of SubNational Democratic Development"/>
    <n v="0"/>
    <s v="No amount available"/>
    <m/>
    <m/>
    <s v=""/>
    <s v="UNDP"/>
    <s v="Operational risk"/>
    <s v=""/>
    <s v="UNDP with the National Committee of SubNational Democratic Development"/>
    <n v="0"/>
    <s v="No"/>
    <n v="0"/>
    <s v="No"/>
    <n v="0"/>
    <n v="0"/>
    <n v="0"/>
    <s v="Conceptual design"/>
    <n v="20222024"/>
    <s v="2023"/>
    <s v="2024"/>
    <n v="2024"/>
    <n v="2024"/>
    <s v="2024"/>
    <s v="75%"/>
    <m/>
    <m/>
    <s v="To finalize the design."/>
    <s v="To finalize the design"/>
    <s v="50000"/>
    <s v="Grant, please specify which type:"/>
    <n v="0"/>
    <s v="Finalize the design"/>
    <s v="50000"/>
    <s v="Grant, please specify which type:"/>
    <m/>
    <n v="0"/>
    <s v="To get the financial institutes on board"/>
    <m/>
    <m/>
    <m/>
    <m/>
    <m/>
    <m/>
    <m/>
    <m/>
    <m/>
    <s v="Yes"/>
    <s v="13.5 million"/>
    <s v="To implement the project components to ensure the resilient livelihoods and a greater ability for farmers and communities to adapt to climate change impacts in Cambodia."/>
    <s v="Grant, please specify which type:"/>
    <m/>
    <s v="Adaptation &amp; resilience (e.g., flood defences, climate resilient crops)"/>
    <s v="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 The project contributes to Cambodia’s commitment to achieving emissions reduction by enhancing Soil Organic Carbon sequestration over approximately 80,000ha in Cambodia’s Battambang Province."/>
    <s v="The project contributes to Cambodia’s commitment to achieving emissions reduction by enhancing Soil Organic Carbon sequestration over approximately 80,000ha in Cambodia’s Battambang Province."/>
    <m/>
    <s v="1. No poverty: 2. No hunger: 10. Reduced inequalities: 11. Sustainable cities &amp; communities: 15. Life on land"/>
    <s v="Project based MRV to linked to the national MRV"/>
    <s v="Paolo Dalla Stella, UNDP"/>
    <s v="Yes, please provide your email address:"/>
    <s v="paolo.d.stella@undp.org"/>
  </r>
  <r>
    <s v="Egypt"/>
    <n v="7"/>
    <s v="Adaptation of the Northern Delta affected by Sea Level Rise (SLR)"/>
    <s v="Enhance the adaptation of smallholder farmers to the risks of the SLR impacts in the northern part of the Delta"/>
    <s v="NOT"/>
    <s v="EXCLUDED"/>
    <s v="Land"/>
    <m/>
    <x v="0"/>
    <m/>
    <s v="North Africa"/>
    <s v="Egypt"/>
    <s v="Lower middle income"/>
    <m/>
    <m/>
    <m/>
    <m/>
    <s v="Major program"/>
    <m/>
    <s v="$100m-$500m"/>
    <n v="400"/>
    <m/>
    <m/>
    <m/>
    <m/>
    <m/>
    <m/>
    <m/>
    <m/>
    <m/>
    <m/>
    <m/>
    <m/>
    <m/>
    <m/>
    <m/>
    <m/>
    <m/>
    <m/>
    <m/>
    <m/>
    <s v="Feasibility assessment"/>
    <m/>
    <m/>
    <m/>
    <m/>
    <m/>
    <m/>
    <m/>
    <m/>
    <m/>
    <m/>
    <m/>
    <m/>
    <m/>
    <m/>
    <m/>
    <m/>
    <m/>
    <m/>
    <m/>
    <m/>
    <m/>
    <m/>
    <m/>
    <m/>
    <m/>
    <m/>
    <m/>
    <m/>
    <m/>
    <m/>
    <m/>
    <m/>
    <m/>
    <m/>
    <s v="Adaptation &amp; resilience (e.g., flood defences, climate resilient crops)"/>
    <m/>
    <m/>
    <m/>
    <m/>
    <m/>
    <m/>
    <m/>
    <m/>
  </r>
  <r>
    <s v="Breakthrough"/>
    <n v="8"/>
    <s v="Africa Development Bank Accelerated Adaptation Programme"/>
    <m/>
    <s v="NOT"/>
    <s v="EXCLUDED"/>
    <s v="Agriculture"/>
    <m/>
    <x v="0"/>
    <m/>
    <s v="Multi-regional"/>
    <s v="Multi"/>
    <s v="Lower middle income"/>
    <m/>
    <m/>
    <m/>
    <m/>
    <s v="Major program"/>
    <m/>
    <s v="$10bn+"/>
    <n v="12500"/>
    <m/>
    <m/>
    <m/>
    <m/>
    <m/>
    <m/>
    <m/>
    <m/>
    <m/>
    <m/>
    <m/>
    <m/>
    <m/>
    <m/>
    <m/>
    <m/>
    <m/>
    <m/>
    <m/>
    <m/>
    <s v="Feasibility assessment"/>
    <m/>
    <m/>
    <m/>
    <m/>
    <m/>
    <m/>
    <m/>
    <m/>
    <m/>
    <m/>
    <m/>
    <m/>
    <m/>
    <m/>
    <m/>
    <m/>
    <m/>
    <m/>
    <m/>
    <m/>
    <m/>
    <m/>
    <m/>
    <m/>
    <m/>
    <m/>
    <m/>
    <m/>
    <m/>
    <m/>
    <m/>
    <m/>
    <m/>
    <m/>
    <m/>
    <m/>
    <m/>
    <m/>
    <m/>
    <m/>
    <m/>
    <m/>
    <m/>
  </r>
  <r>
    <s v="PIDA PAP2"/>
    <n v="9"/>
    <s v="Akagera River Transport"/>
    <m/>
    <s v="NOT"/>
    <s v="EXCLUDED"/>
    <s v="Transport"/>
    <n v="6"/>
    <x v="0"/>
    <m/>
    <s v="East Africa"/>
    <s v="Tanzania"/>
    <s v="Lower middle income"/>
    <m/>
    <s v="Transport"/>
    <s v="Inland Water Transport"/>
    <m/>
    <s v="Infra asset (greenfield)"/>
    <m/>
    <s v="$100m-$500m"/>
    <n v="298"/>
    <m/>
    <m/>
    <m/>
    <m/>
    <m/>
    <m/>
    <m/>
    <m/>
    <m/>
    <m/>
    <m/>
    <m/>
    <m/>
    <m/>
    <m/>
    <m/>
    <m/>
    <m/>
    <m/>
    <m/>
    <s v="Feasibility assessment"/>
    <m/>
    <m/>
    <m/>
    <m/>
    <m/>
    <m/>
    <m/>
    <m/>
    <m/>
    <m/>
    <m/>
    <m/>
    <m/>
    <m/>
    <m/>
    <m/>
    <m/>
    <m/>
    <m/>
    <m/>
    <m/>
    <m/>
    <m/>
    <m/>
    <m/>
    <m/>
    <m/>
    <m/>
    <m/>
    <m/>
    <m/>
    <m/>
    <m/>
    <m/>
    <m/>
    <m/>
    <m/>
    <m/>
    <m/>
    <m/>
    <m/>
    <m/>
    <m/>
  </r>
  <r>
    <s v="Santiago"/>
    <n v="10"/>
    <s v="Andes II photovoltaic farm"/>
    <s v="The largest solar project in 2022, with an installed capacity of 180 MW"/>
    <s v="NOT"/>
    <s v="EXCLUDED"/>
    <s v="Energy"/>
    <m/>
    <x v="2"/>
    <m/>
    <s v="Southern Cone"/>
    <s v="Chile"/>
    <s v="High income"/>
    <s v="Antofagasta"/>
    <s v="Energy transition"/>
    <m/>
    <m/>
    <m/>
    <m/>
    <s v="$100m-$500m"/>
    <n v="245"/>
    <m/>
    <m/>
    <m/>
    <m/>
    <m/>
    <s v="US$245 million"/>
    <m/>
    <m/>
    <m/>
    <m/>
    <m/>
    <m/>
    <m/>
    <m/>
    <m/>
    <m/>
    <m/>
    <m/>
    <m/>
    <m/>
    <s v="Structuring/ execution"/>
    <m/>
    <m/>
    <m/>
    <m/>
    <m/>
    <m/>
    <m/>
    <m/>
    <m/>
    <m/>
    <m/>
    <m/>
    <m/>
    <m/>
    <m/>
    <m/>
    <m/>
    <m/>
    <m/>
    <m/>
    <m/>
    <m/>
    <m/>
    <m/>
    <m/>
    <m/>
    <m/>
    <m/>
    <m/>
    <m/>
    <m/>
    <m/>
    <m/>
    <m/>
    <m/>
    <m/>
    <m/>
    <m/>
    <m/>
    <m/>
    <m/>
    <m/>
    <m/>
  </r>
  <r>
    <s v="[Tycho - BCG]"/>
    <n v="11"/>
    <s v="Anglo American"/>
    <s v="Southern African energy strategy (renewables etc); very early stage, just started with ramp-up"/>
    <s v="NOT"/>
    <s v="EXCLUDED"/>
    <s v="Energy"/>
    <m/>
    <x v="0"/>
    <m/>
    <m/>
    <s v="South Africa"/>
    <s v="Upper middle income"/>
    <m/>
    <m/>
    <m/>
    <m/>
    <m/>
    <m/>
    <s v="TBD"/>
    <s v="TBD"/>
    <m/>
    <m/>
    <m/>
    <m/>
    <m/>
    <m/>
    <m/>
    <m/>
    <m/>
    <m/>
    <m/>
    <m/>
    <m/>
    <m/>
    <m/>
    <m/>
    <m/>
    <m/>
    <m/>
    <m/>
    <m/>
    <m/>
    <m/>
    <m/>
    <m/>
    <m/>
    <m/>
    <m/>
    <m/>
    <m/>
    <m/>
    <m/>
    <m/>
    <m/>
    <m/>
    <m/>
    <m/>
    <m/>
    <m/>
    <m/>
    <m/>
    <m/>
    <m/>
    <m/>
    <m/>
    <m/>
    <m/>
    <m/>
    <m/>
    <m/>
    <m/>
    <m/>
    <m/>
    <m/>
    <m/>
    <m/>
    <m/>
    <m/>
    <m/>
    <m/>
    <m/>
    <m/>
    <m/>
    <m/>
  </r>
  <r>
    <s v="PIDA PAP2"/>
    <n v="12"/>
    <s v="Angololo Multipurpose Water Resources Development Project"/>
    <s v="Constructing a dam on the Malaba river between Uganda and Kenya to increase climate adaptation through agricultural irrigation"/>
    <s v="PRESENTED"/>
    <s v="EXCLUDED"/>
    <s v="Water"/>
    <n v="1"/>
    <x v="0"/>
    <m/>
    <s v="East Africa"/>
    <s v="Uganda, Kenya"/>
    <s v="Low income"/>
    <m/>
    <s v="Water"/>
    <s v="Multipurpose Dams"/>
    <m/>
    <s v="Major program"/>
    <m/>
    <s v="$50m-$100m"/>
    <n v="61.7"/>
    <m/>
    <m/>
    <m/>
    <m/>
    <m/>
    <m/>
    <m/>
    <m/>
    <m/>
    <m/>
    <m/>
    <m/>
    <m/>
    <m/>
    <m/>
    <m/>
    <m/>
    <m/>
    <m/>
    <m/>
    <s v="Feasibility assessment"/>
    <m/>
    <m/>
    <m/>
    <m/>
    <m/>
    <m/>
    <m/>
    <m/>
    <m/>
    <m/>
    <m/>
    <m/>
    <m/>
    <m/>
    <m/>
    <m/>
    <m/>
    <m/>
    <m/>
    <m/>
    <m/>
    <m/>
    <m/>
    <m/>
    <m/>
    <m/>
    <m/>
    <m/>
    <m/>
    <m/>
    <m/>
    <m/>
    <m/>
    <m/>
    <s v="Adaptation &amp; resilience (e.g., flood defences, climate resilient crops)"/>
    <m/>
    <m/>
    <m/>
    <m/>
    <m/>
    <m/>
    <m/>
    <m/>
  </r>
  <r>
    <s v="CBCC"/>
    <n v="13"/>
    <s v="Anti-erosion project through a forest conservation program in the province of Tshopo, Kasai, Kinshasa, Bafwasene-Mamba, and multi-province and territory"/>
    <m/>
    <s v="NOT"/>
    <s v="EXCLUDED"/>
    <s v="Land"/>
    <m/>
    <x v="0"/>
    <m/>
    <s v="Central Africa"/>
    <s v="DR Congo"/>
    <s v="Low income"/>
    <m/>
    <s v="Agroforestry/Avoidance of deforestation/Avoidance of land degradation/Avoidance of erosion/Reduced carbon emission from slash-and-burn"/>
    <m/>
    <m/>
    <m/>
    <m/>
    <s v="$100m-$500m"/>
    <n v="112.17335"/>
    <m/>
    <m/>
    <m/>
    <m/>
    <m/>
    <m/>
    <m/>
    <m/>
    <m/>
    <m/>
    <m/>
    <m/>
    <m/>
    <m/>
    <m/>
    <m/>
    <m/>
    <m/>
    <m/>
    <m/>
    <m/>
    <m/>
    <m/>
    <m/>
    <m/>
    <m/>
    <m/>
    <m/>
    <m/>
    <m/>
    <m/>
    <m/>
    <m/>
    <m/>
    <m/>
    <m/>
    <m/>
    <m/>
    <m/>
    <m/>
    <m/>
    <m/>
    <m/>
    <m/>
    <m/>
    <m/>
    <m/>
    <m/>
    <m/>
    <m/>
    <m/>
    <m/>
    <m/>
    <m/>
    <m/>
    <m/>
    <m/>
    <m/>
    <m/>
    <m/>
    <m/>
    <m/>
    <m/>
    <m/>
  </r>
  <r>
    <s v="Fact sheet"/>
    <n v="14"/>
    <s v="Arch Holdings Clean Cooking Programme [Replacing Woodfuel Use with LPG (Clean Cooking Option)]"/>
    <s v="Implementation of Phase 2 of our clean cooking programme where we are replacing the use of woodfuels for cooking with LPG which is a more safer and cleaner fuel. Phase 1 involved the investment of over $130m to develop the necessary storage and discharge facilities to facilitate LPG available in Ghana.  Phase 2 involves the following: (i) building 2 LPG Cylinder bottling and refilling facilities,(ii) Acquisition of  over 2 million cylinders, (iii) Establishment of over 5,000 LPG distribution centres and (iv) The construction of a composite cylinder manufacturing plant.  This is expected to cost $135m within the next 2 - 3 years and will enable the distribution of LPG to help push the penetration from current 25% (of a total of 8.4 million) to 50% of households by 2030. The programme will save a significant number of trees from destruction for woodfuel, improve the health (through significantly reduced Household Air Pollution from buing woodfuels)  and lives of women and children, improve the environment through saving the forest and cessation of wood burning for charcoal and cooking, contribute to the attainment of 7 of the SDG goals and many other social and economic benefits."/>
    <s v="NOT"/>
    <s v="EXTENDED"/>
    <s v="Energy"/>
    <m/>
    <x v="0"/>
    <m/>
    <m/>
    <s v="Ghana"/>
    <s v="Lower middle income"/>
    <s v="Ghana: Phase 1 led to the building of the required LPG storage in strategic locations within Ghana and associated pipelines, plus the expansion of the Tema port discharge infrastructure and pipeline from 6 inch to 12 inches._x000a__x000a_Phase 2 will result in LPG being used in cylinders to over 3 million  households by 2030 and save over 72 million trees by 2027"/>
    <s v="Energy"/>
    <s v="Clean Energy - Clean Cooking"/>
    <m/>
    <s v="Infra asset - brownfield (refurbishing, expanding or purchasing an existing facility)"/>
    <m/>
    <s v="$100m-$500m"/>
    <n v="124"/>
    <m/>
    <m/>
    <m/>
    <m/>
    <s v="80/20"/>
    <s v="US$ 138 million"/>
    <m/>
    <s v="Shareholders"/>
    <m/>
    <m/>
    <m/>
    <m/>
    <s v="Arch Holdings Ltd"/>
    <s v="1. Makeen Ltd                    2. Workfields Constructions Ltd              3.  Gorrilla Woods Ltd"/>
    <m/>
    <m/>
    <m/>
    <m/>
    <m/>
    <s v="Other: please specify "/>
    <s v="Structuring/ execution"/>
    <s v="2012 – 2012, updated in 2020"/>
    <s v="2012 – 2014, updated in 2020"/>
    <s v="2014 - to date"/>
    <s v="2021 - 2023"/>
    <s v="2022 onwards"/>
    <s v="Approx 2023"/>
    <m/>
    <s v="Growth"/>
    <m/>
    <m/>
    <m/>
    <m/>
    <m/>
    <m/>
    <m/>
    <m/>
    <s v="Debt,                                           Grant"/>
    <m/>
    <m/>
    <m/>
    <m/>
    <m/>
    <m/>
    <m/>
    <m/>
    <m/>
    <m/>
    <m/>
    <m/>
    <m/>
    <m/>
    <m/>
    <m/>
    <m/>
    <s v="Mitigation  emissions avoidance (e.g., renewable energy, clean cookstoves)"/>
    <s v="At full capacity, we will be supplying about 250,000MT/yr of LPG and convert about 3 million households from woodfuels to LPG.  This will save over 72 million trees by 2027, resulting in about 2.5 million MT/yr in carbon savings and improve the health and income of 3 million households.   Increased opportunity of education for the girl child in these households. It will also result in over 7,500 in jobs created"/>
    <s v="Currently, about 67% of the Ghanaian population use woodfuels to cook.  This leads to loss of about 56,000 hectares of trees per annum.  Burning woodfuels for cooking releases high volumes of carbon dioxide into the atmosphere.  We also lose the carbon sink effect that trees also provide.  LPG on the other hand burns with much less carbon emissions.  By avoiding the cutting down of trees, switching to LPG also leaves trees in place to carry out their carbon absorption work.  It has been estimated that even for regenerated forest for energy projects, its takes over 60 years at carbon parity with LPG_x000a__x000a_Woodfuels are a significant contributor of Households Air Pollution, kills over 4 million premature deaths annually Globally.  It is also the cause of 50% of the pneumonia dealth of children under 5 years.   LPG burns with no residue or black soothe and is the only common household fuel to meet the specific Household Air quality requirements of the WHO._x000a__x000a__x000a_over 7,500 jobs will be created from the 5000 distribution outlets,  2 bottling plants, logistics chain, security, caterers and other multiplier effects."/>
    <s v="The total number of households in Ghana is 8.4 million (30.8 million people) which is the total addressable market.  The project will help transition the current 25% users of LPG, amounting to 2.1m households (about 7.75 million people), to the new model.  It will also support the increase to the government target of 50% by 2030 (an incremental 4.65 million households)"/>
    <s v="LPG, a clean burning cooking fuel alternative contribute to 7 of the SDGs, directly or indLPG, a clean burning cooking fuel alternative contribute to 7 of the SDGs, directly or indirectly. They are SDG 3. Good Health &amp; Well Being, SDG 5. Gender Equality, SDG 7. Affordable &amp; Clean Energy, SDG 8. Decent Work &amp; Economic Growth, SDG 9. Industry, Innovation &amp; Infrastructure, SDG 11. Sustainable Cities &amp; Communities, and SDG 13. Climate Action."/>
    <s v="We have meters at the plants which would record volumes of LPG bottled into the cylinders and sole to the market.  This is done in real time.   Also, we have third party Carbon credit consultants who will carry out periodic verification of the figures."/>
    <s v="1. Emmnuel Egyei-Mensah (emensah@sagetradinggroup.com);"/>
    <m/>
    <m/>
  </r>
  <r>
    <s v="Ministry of Environment, Mongolia"/>
    <n v="15"/>
    <s v="Switching on the Green Economy (SOGE)"/>
    <s v="The project is currently in its inception phase, with its main activities designed to support agri-food and beverage MSMEs and retailers in adopting circular economy practices. The project's objectives and activities are in alignment with the following national roadmaps: _x000a_1: Mongolia’s national strategy to cut greenhouse gas emissions by 22.7% by 2030; _x000a_2: President of Mongolia's commitment to support the country's food industry through the Food Supply and Security initiative."/>
    <s v="NOT"/>
    <s v="EXTENDED"/>
    <s v="Agriculture"/>
    <m/>
    <x v="1"/>
    <m/>
    <s v="East Asia"/>
    <s v="Mongolia"/>
    <s v="Lower middle income"/>
    <s v="Mongolia: The project contributes to progressive transition to low-carbon, resource-efficient circular economy and accelerated poverty reduction in Mongolia;_x000a_-As a result, agri-food and beverage MSMEs and retailers  increasingly  adopt circular economy practices through a market-based eco labelling system, capacity building, behavior change and access to green finance;_x000a_- Overall, the action will contribute to 20% of CO2 equivalent (in tons) reduction in the Agri-food and beverage sector as a result of introducing eco-labels during project implementation"/>
    <s v="Food Security &amp; Agriculture"/>
    <s v="Energy, waste reduction, circular economy, sustainable food value chains and water management"/>
    <m/>
    <s v="Revenue generating programs (e.g., smallholder farmer resilience project, with project revenues based on yield increase)"/>
    <m/>
    <s v="$10m-$50m"/>
    <n v="15"/>
    <m/>
    <s v="YES"/>
    <s v="€1.8 million"/>
    <s v="EU SWITCH-Asia programme"/>
    <s v="NA"/>
    <m/>
    <m/>
    <s v="European Union"/>
    <m/>
    <m/>
    <m/>
    <m/>
    <s v="People in Need Mongolia_x000a_Mongolian Sustainable Finance Association_x000a_Development Solutions_x000a_Caritas Czech Republic"/>
    <s v="People In Need Mongolia_x000a_Mongolian Sustainable Finance Association_x000a_Development Solutions_x000a_Caritas Czech Republic"/>
    <m/>
    <m/>
    <m/>
    <m/>
    <m/>
    <m/>
    <s v="Conceptual design"/>
    <m/>
    <m/>
    <m/>
    <m/>
    <m/>
    <m/>
    <m/>
    <s v="Seed (pre-revenue)_x000a_"/>
    <m/>
    <m/>
    <m/>
    <m/>
    <m/>
    <m/>
    <m/>
    <m/>
    <s v="Grants"/>
    <s v="US$ 100,000"/>
    <m/>
    <m/>
    <m/>
    <m/>
    <m/>
    <m/>
    <m/>
    <m/>
    <m/>
    <m/>
    <m/>
    <m/>
    <m/>
    <m/>
    <m/>
    <m/>
    <s v="Mitigation  emissions avoidance (e.g., renewable energy, clean cookstoves)"/>
    <s v="20% of CO2 equivalent (in tons) reduction in the Agri-food and beverage sector; 10000 MSMEs, 30 Business associations and 750 retailers supported in adoption of circular economy practices_x000a__x000a_"/>
    <s v="Nationwide scale-up to 10000 MSMEs, 30 Business associations and 750 retailers to be strengthened by practicing the circular economy processes that result in improved sustainable food value chains, thereby contributing to reduction of overall GHG emissions;_x000a_The overall objective of accelerating Mongolia's transition to low-carbon, resource efficient economy will be achieved trhough advancing green certification and eco-labelling. MSMEs, business associations and retailers will be supported through a green financing system and access to eco-labelling, with the aim of reducing GHG emissions from agricultural sector and improving the country's food security. Additional benefits will be brought to MSMEs and retailers in other sectors, consumers/communities at large, who will be able to access greater choice of green products. MSMEs/Retailers in other sector will be able to benefit and replicate lessons learnt on eco-labelling and circular economy practices from the food and beverage industry. The project will further contribute to creation of green jobs. This will be achieved by creating enabling environment for sustainable livelihoods through improvments to business opportunities in the circular economy sector. "/>
    <s v="The WHO estimates 1 in 4 Mongolians experience moderate or severe food insecurity, and a large portion of the food available on the market, such as fresh fruits and vegetables, is imported. Additionally, the existing system has not yet been standardized for food inspection and food businesses, and this may increase food safety risks across the production chain. To address the aforementioned the Government of Mongolia plans to sow 552 thousand hectares of crops and ensure stable crop supply with the addition of winter greenhouses._x000a__x000a_The project aims to support 10,000 local agri-food and beverage MSMEs to strengthen food security and ensure the sector can sustain the national demand for agri-foods."/>
    <s v="1. No poverty,  6. Clean water &amp; sanitation,  8. Decent work &amp; economic growth,  12. Responsible consumption &amp; production,  13. Climate action"/>
    <s v="Monitoring and Evaluation activities are being carried out since the project's inception phase;_x000a_Reduction in GHG emission to be measured by a third party expert;_x000a_MSMES' access to green finance and adoption of circular economy practices in their business to be measured by the baseline and end line survey;_x000a_"/>
    <m/>
    <m/>
    <s v="Tim Jenkins _x000a_Country Director, People in Need Mongolia_x000a_Email: timothy.jenkins@peopleinneed.net _x000a__x000a_Lkhagvasuren Galbadrakh_x000a_Project Manager, People in Need Mongolia_x000a_Email: lkhagvasuren.galbadrakh@peopleinneed.net"/>
  </r>
  <r>
    <s v="Fact sheet"/>
    <n v="16"/>
    <s v="Bangkok E-Bus Programme"/>
    <s v="Bangkok EBus Programme aims to transform entire privately operated public buses within Bangkok from gasoline powered to electric buses. The project will involve between 1,0005,000 buses  that would be replaced by electric buses manufactured in Thailand. Project is expected to commence operation in Q4 2022 and continue rollout afterwards."/>
    <s v="NOT"/>
    <s v="EXCLUDED"/>
    <s v="Transport"/>
    <m/>
    <x v="1"/>
    <s v="First of its kind in Thailand"/>
    <s v="South and SouthWest Asia"/>
    <s v="​Thailand"/>
    <s v="Upper middle income"/>
    <s v="Thailand: EBuses within Bangkok and vicinity"/>
    <s v="Transport"/>
    <s v="Public Transport Electrification"/>
    <s v="Energy, Transport, Carbon Credits"/>
    <s v="Infrastructure asset  brownfield (refurbishing, expanding or purchasing an existing facility)"/>
    <m/>
    <s v="TBD"/>
    <s v="TBD"/>
    <m/>
    <m/>
    <m/>
    <m/>
    <m/>
    <m/>
    <m/>
    <m/>
    <m/>
    <m/>
    <s v=""/>
    <s v=""/>
    <m/>
    <m/>
    <m/>
    <m/>
    <m/>
    <m/>
    <m/>
    <m/>
    <m/>
    <m/>
    <m/>
    <m/>
    <m/>
    <m/>
    <m/>
    <m/>
    <m/>
    <m/>
    <m/>
    <m/>
    <m/>
    <s v=""/>
    <m/>
    <m/>
    <m/>
    <s v=""/>
    <m/>
    <m/>
    <m/>
    <m/>
    <m/>
    <m/>
    <m/>
    <m/>
    <m/>
    <m/>
    <m/>
    <m/>
    <m/>
    <m/>
    <m/>
    <m/>
    <m/>
    <s v=""/>
    <s v=""/>
    <m/>
    <m/>
    <s v=""/>
    <m/>
    <m/>
    <m/>
    <m/>
  </r>
  <r>
    <s v="Excel fact sheet"/>
    <n v="17"/>
    <s v="Bankable Marine Conservation and blended finance facility - BLUEFINANCE"/>
    <s v="Blue finance is a social enterprise building and managing ‘bankable’ Marine Protected Areas in the Global South, to benefit people &amp; wildlife. As of mid 2022, Blue finance, with local partners, manage 5 Marine Protected Areas - preserving 1,000,000 ha of high-biodiverse coral reefs, protecting &gt;40 endangered species and improving livelihoods of &gt;20,000 coastal community members in the Caribbean, SE Asia and Sub-Saharan Africa. 5 new MPAs are in preparation._x000a_To ensure financial sustainability of the protected areas, Blue finance develops a Blue Economy for local communities in &amp; around the parks and structures blended finance investment facilities for the  projects."/>
    <s v="NOT"/>
    <s v="EXCLUDED"/>
    <s v="The blue economy"/>
    <m/>
    <x v="3"/>
    <m/>
    <m/>
    <s v="Belize, Bahamas, Cabo Verde, Dominican Republic, Fiji, Indonesia, Mozambique, Philippines and Tanzania"/>
    <s v="Upper middle income"/>
    <s v="Belize, Bahamas, Cabo Verde, Dominican Republic, Fiji, Indonesia, Mozambique, Philippines and Tanzania: preserving 1,000,000 ha of high-biodiverse coral reefs, protecting &gt;40 endangered species and improving livelihoods of &gt;20,000 coastal community members in the Caribbean, SE Asia and Sub-Saharan Africa."/>
    <s v="Blue Economy"/>
    <s v="Blue caerbon, Marine conservation, Aquaculture, Fishery"/>
    <m/>
    <s v="Revenue generating programs (e.g., smallholder farmer resilience project, with project revenues based on yield increase)"/>
    <m/>
    <s v="$10m-$50m"/>
    <n v="22"/>
    <m/>
    <m/>
    <s v="US$2m from Philanthropy, ODA and Governments "/>
    <s v="UNITED NATIONS (UNDP, UNCDF) , IUCN, Mava foundations, Rockefeller foundation"/>
    <s v="50% grant / 50% debt"/>
    <s v="US$1.5m invested / US$5m committed "/>
    <m/>
    <s v="3 anchor investors - under no disclosure "/>
    <m/>
    <m/>
    <m/>
    <m/>
    <s v="Blue finance"/>
    <s v="Local sister entities formed by local partners and Blue finance"/>
    <m/>
    <m/>
    <m/>
    <m/>
    <m/>
    <s v="Public private partnership"/>
    <s v="Structuring/ execution"/>
    <s v="2018-2019"/>
    <s v="2020-2021"/>
    <s v="2022-2023"/>
    <s v="2022-2024"/>
    <s v="2022-2032"/>
    <s v="july 2022 in some projects"/>
    <m/>
    <s v="Startup (post-revenue)"/>
    <m/>
    <m/>
    <m/>
    <m/>
    <m/>
    <m/>
    <m/>
    <m/>
    <s v="Impact loans, refundable grant"/>
    <s v="US$150k"/>
    <m/>
    <m/>
    <m/>
    <m/>
    <m/>
    <m/>
    <m/>
    <m/>
    <m/>
    <m/>
    <m/>
    <m/>
    <m/>
    <m/>
    <m/>
    <m/>
    <s v="Mitigation (nature based sequestration)"/>
    <s v="100 Mt CO2e avoided emissions, preserving 1,000,000 ha of high-biodiverse coral reefs, protecting &gt;40 endangered species and improving livelihoods of &gt;20,000 coastal community members in the Caribbean, SE Asia and Sub-Saharan Africa"/>
    <s v="Expected positive outcomes of the facility and the MPA projects include (i) increased protection of coral reef ecosystems from local threats, (ii) improving economic opportunities and food security for vulnerable coastal communities through sustainable fisheries (food and income), new income generating activities and nature tourism, (iii) increasing climate change resilience, and contributing to climate mitigation, through shoreline protection for coastal communities and enhancement of carbon sinks, (iv) mobilizing US$50M towards natural resource management"/>
    <s v="Market opportunities exist for our MPAs to generate revenues for their own management . Visitors are increasingly looking for wildlife experiences and divers/snorkelers are ready to pay more to visit MPAs_x000a_There is a strong appetite for Blue carbon credits from mangrove restoration and conservation _x000a_MPAs represent great opportunities to develop sustainable community fisheries and responsible aquaculture (in the dedicated zones)"/>
    <s v="targeting SDGs no14 (‘life below water’), no1 (‘end poverty’), no8 (‘decent work’) and no13 (‘climate action’) as a priority."/>
    <s v="Expected impacts will be monitored and reported through 8 Key Performances Indicators (KPIs) on recovery of coral reef ecosystems, protection of endangered species, livelihood enhancement &amp; Sustainable enterprise, equity improvement and new MPA jobs. Programmes will have direct positive impacts on SDGs no1, 8, 13 and 14 (No poverty, Decent work, Climate action and Life below water)."/>
    <s v="Blue finance team"/>
    <m/>
    <s v="npascal@blue-finance.org"/>
  </r>
  <r>
    <s v="Santiago"/>
    <n v="18"/>
    <s v="Battery grade Lithium Carbonate purification pilot plant."/>
    <m/>
    <s v="NOT"/>
    <s v="EXCLUDED"/>
    <s v="Industry"/>
    <m/>
    <x v="2"/>
    <m/>
    <s v="Southern Cone"/>
    <s v="Argentina"/>
    <s v="Upper middle income"/>
    <m/>
    <s v="Raw material supply chains"/>
    <m/>
    <m/>
    <m/>
    <m/>
    <s v="&lt;=$10m"/>
    <n v="10"/>
    <m/>
    <m/>
    <m/>
    <m/>
    <m/>
    <m/>
    <m/>
    <m/>
    <m/>
    <m/>
    <m/>
    <m/>
    <m/>
    <m/>
    <m/>
    <m/>
    <m/>
    <m/>
    <m/>
    <m/>
    <s v="Conceptual design"/>
    <m/>
    <m/>
    <m/>
    <m/>
    <m/>
    <m/>
    <m/>
    <m/>
    <m/>
    <m/>
    <m/>
    <m/>
    <m/>
    <m/>
    <m/>
    <m/>
    <m/>
    <m/>
    <m/>
    <m/>
    <m/>
    <m/>
    <m/>
    <m/>
    <m/>
    <m/>
    <m/>
    <m/>
    <m/>
    <m/>
    <m/>
    <m/>
    <m/>
    <m/>
    <m/>
    <m/>
    <m/>
    <s v="Validated production process for purification of battery grade lithium carbonate."/>
    <m/>
    <m/>
    <m/>
    <m/>
    <m/>
  </r>
  <r>
    <s v="PIDA PAP2"/>
    <n v="19"/>
    <s v="Baynes Hydropower Project"/>
    <m/>
    <s v="NOT"/>
    <s v="EXCLUDED"/>
    <s v="Energy"/>
    <m/>
    <x v="0"/>
    <m/>
    <s v="Southern Africa"/>
    <s v="Namibia"/>
    <s v="Upper middle income"/>
    <m/>
    <s v="Energy"/>
    <s v="Generation - Hydro"/>
    <m/>
    <s v="Infra asset (greenfield)"/>
    <m/>
    <s v="$1bn-$5bn"/>
    <n v="1300"/>
    <m/>
    <m/>
    <m/>
    <m/>
    <m/>
    <m/>
    <m/>
    <m/>
    <m/>
    <m/>
    <m/>
    <m/>
    <m/>
    <m/>
    <m/>
    <m/>
    <m/>
    <m/>
    <m/>
    <m/>
    <s v="Feasibility assessment"/>
    <m/>
    <m/>
    <m/>
    <m/>
    <m/>
    <m/>
    <m/>
    <m/>
    <m/>
    <m/>
    <m/>
    <m/>
    <m/>
    <m/>
    <m/>
    <m/>
    <m/>
    <m/>
    <m/>
    <m/>
    <m/>
    <m/>
    <m/>
    <m/>
    <m/>
    <m/>
    <m/>
    <m/>
    <m/>
    <m/>
    <m/>
    <m/>
    <m/>
    <m/>
    <s v="Mitigation  emissions avoidance (e.g., renewable energy, clean cookstoves)"/>
    <m/>
    <m/>
    <m/>
    <m/>
    <m/>
    <m/>
    <m/>
    <m/>
  </r>
  <r>
    <s v="PIDA PAP2"/>
    <n v="20"/>
    <s v="Beira Port Development"/>
    <m/>
    <s v="NOT"/>
    <s v="EXCLUDED"/>
    <s v="Transport"/>
    <m/>
    <x v="0"/>
    <m/>
    <s v="Southern Africa"/>
    <s v="Madagascar"/>
    <s v="Low income"/>
    <m/>
    <s v="Transport"/>
    <s v="Port"/>
    <m/>
    <m/>
    <m/>
    <s v="$50m-$100m"/>
    <n v="88.9"/>
    <m/>
    <m/>
    <m/>
    <m/>
    <m/>
    <m/>
    <m/>
    <m/>
    <m/>
    <m/>
    <m/>
    <m/>
    <m/>
    <m/>
    <m/>
    <m/>
    <m/>
    <m/>
    <m/>
    <m/>
    <s v="Feasibility assessment"/>
    <m/>
    <m/>
    <m/>
    <m/>
    <m/>
    <m/>
    <m/>
    <m/>
    <m/>
    <m/>
    <m/>
    <m/>
    <m/>
    <m/>
    <m/>
    <m/>
    <m/>
    <m/>
    <m/>
    <m/>
    <m/>
    <m/>
    <m/>
    <m/>
    <m/>
    <m/>
    <m/>
    <m/>
    <m/>
    <m/>
    <m/>
    <m/>
    <m/>
    <m/>
    <m/>
    <m/>
    <m/>
    <m/>
    <m/>
    <m/>
    <m/>
    <m/>
    <m/>
  </r>
  <r>
    <s v="Ministry of Environment, Mongolia/ Bangkok"/>
    <n v="21"/>
    <s v="Radar system establishment for climate-resilient development"/>
    <s v="Mongolia is a landlocked landlocked country located in Central Asia, with an extremely dry climate and a vast land, where agriculture and crop production are predominant._x000a_In terms of climate, there are 4 seasons in the year, and in the summer season, the number of unpredictable and unpredictable events increases every year, and the frequency of rainfall, thunderstorms, strong winds, and dust storms is high, causing huge losses to people and organizations. _x000a_For example, in 2004-2015, 308 people lost their lives due to atmospheric disasters, of which 40.0% were killed by strong winds, 24.0% by floods, and 16% by lightning. In 2015, there were 76 dangerous atmospheric phenomena and 17 catastrophic phenomena in Mongolia, as a result of which 9 people lost their lives, 4 people were injured, 186181 animals were destroyed, and the country suffered a loss of 6 billion 118 million 578 thousand MNT. The above phenomena cannot be reported in advance due to lack of radar network._x000a_In 2000-2002, when there were 3 consecutive years of drought, 2007 drought, and 2015 drought, when deliberately influencing the weather, it has been working inefficiently by calculating the mass of clouds by eye orientation. Therefore, having a radar system will improve the results of activities that deliberately affect the weather and improve the economic efficiency._x000a_With the establishment of a meteorological doppler radar network, agriculture, road transport, tourism, mining, and all sectors of the country can be served with high-precision weather information, early warning of disaster phenomena, real risk reduction, activities that deliberately affect the weather, and flight meteorological services. It is important to optimize efficiency and ensure the safety of the population in densely populated areas._x000a_The main location of the project: It is planned to choose a location for the fixed weather radar near the center of Ulaanbaatar, Khentii, Uverkhangai, Khuvsgul, Uvs, Gobi-Altai, Umnogovi, and Dornogovi provinces, which can represent the region and the cost of solving infrastructure problems is low. It is believed that if the traveling radar is created in the Water Meteorological and Environmental Analysis Center of Bayankhongor, Dundgov, Sukhbaatar, Hovd, and Zavkhan Provinces, it will be useful for monitoring weather disasters and analyzing the process of deliberately influencing the weather._x000a_With this project, it is planned to establish 8 fixed C-band Doppler meteorological radars in 8 named places and 5 X-band radars in 5 named places. As of 2021, fixed radar work has started on Chingeltei Mountain in Ulaanbaatar._x000a_Based on the calculation of the maximum size and frequency of meteorological radar observation coverage and atmospheric density and deviation, it is planned to establish at the following points._x000a_"/>
    <s v="PRESENTED"/>
    <s v="EXTENDED"/>
    <s v="Digital transformations"/>
    <n v="3"/>
    <x v="1"/>
    <m/>
    <s v="East Asia"/>
    <s v="Mongolia"/>
    <s v="Lower middle income"/>
    <s v="Mongolia: Although this project will be implemented in 13 provinces of Mongolia, it will create safe living conditions for the entire population, i.e. 3 million people._x000a_By having a network of weather Doppler C and X band radar stations, by identifying clouds and phenomena within a radius of 350 km of the radar station, in a short time, by knowing the amount of cloud water, the amount of water droplets in the cloud, the speed of cloud migration, the location of strong tornadoes, and the thickness of clouds, in a very short time provide high accuracy forecasts._x000a_ Determining the core of the hail in the cloud of a strong thunderstorm with lightning, determining the geographical location where the hail will fall, and quickly conveying it to the public through the disaster prevention system will prevent the people from unexpected accidents._x000a_ Also, by accurately determining the amount of cloud migration and irrigation, it is important to increase the harmony of precipitation and dispersal work, create favorable conditions for the growth of natural plants, and reduce the intensity of desertification._x000a_"/>
    <m/>
    <m/>
    <m/>
    <m/>
    <m/>
    <s v="&lt;=$10m"/>
    <n v="2.2999999999999998"/>
    <m/>
    <s v="YES"/>
    <s v=" MNT 48200000000"/>
    <s v="Information and Research Institute of Meteorology, Hudrology and Environment "/>
    <m/>
    <m/>
    <m/>
    <s v="Ministry of Environment and Tourism of Mongolia"/>
    <m/>
    <m/>
    <m/>
    <m/>
    <s v="Information and Research Institute of Meteorology, Hudrology and Environment "/>
    <m/>
    <m/>
    <m/>
    <m/>
    <m/>
    <m/>
    <m/>
    <s v="Conceptual design"/>
    <n v="2022"/>
    <n v="2023"/>
    <s v="2023-2025"/>
    <m/>
    <s v="2023-2024"/>
    <m/>
    <m/>
    <m/>
    <m/>
    <m/>
    <m/>
    <m/>
    <m/>
    <m/>
    <m/>
    <m/>
    <s v="Grants"/>
    <m/>
    <m/>
    <m/>
    <m/>
    <m/>
    <m/>
    <m/>
    <m/>
    <m/>
    <m/>
    <m/>
    <m/>
    <m/>
    <m/>
    <m/>
    <m/>
    <m/>
    <s v="Adaptation &amp; resilience (e.g., flood defences, climate resilient crops)"/>
    <s v="radar system "/>
    <s v="It is planned to choose a location for the fixed weather radar near the center of Ulaanbaatar, Khentii, Uverkhangai, Khuvsgul, Uvs, Gobi-Altai, Umnogovi, and Dornogovi provinces, which can represent the region and the cost of solving infrastructure problems is low. It is believed that if the traveling radar is created in the Water Meteorological and Environmental Analysis Center of Bayankhongor, Dundgov, Sukhbaatar, Hovd, and Zavkhan Provinces, it will be useful for monitoring weather disasters and analyzing the process of deliberately influencing the weather."/>
    <m/>
    <s v="1. No poverty,  6. Clean water &amp; sanitation,  8. Decent work &amp; economic growth,  12. Responsible consumption &amp; production,  13. Climate action"/>
    <m/>
    <s v="https://irimhe.namem.gov.mn/"/>
    <m/>
    <s v="msukhragchaa@gmail.com NDC -In Country Coordinator"/>
  </r>
  <r>
    <s v="Egypt"/>
    <n v="22"/>
    <s v="Bio-ethanol production"/>
    <s v="Produce bioethanol from a quality renewable biofuel according to international standards with a capacity of 100,000 tons per year"/>
    <s v="NOT"/>
    <s v="EXCLUDED"/>
    <s v="Energy"/>
    <n v="2"/>
    <x v="0"/>
    <m/>
    <s v="North Africa"/>
    <s v="Egypt"/>
    <s v="Lower middle income"/>
    <m/>
    <s v="Energy"/>
    <m/>
    <m/>
    <s v="Limited-scope program"/>
    <m/>
    <s v="$100m-$500m"/>
    <n v="112"/>
    <m/>
    <m/>
    <m/>
    <m/>
    <m/>
    <m/>
    <m/>
    <m/>
    <m/>
    <m/>
    <m/>
    <m/>
    <m/>
    <m/>
    <m/>
    <m/>
    <m/>
    <m/>
    <m/>
    <m/>
    <s v="Feasibility assessment"/>
    <m/>
    <m/>
    <m/>
    <m/>
    <m/>
    <m/>
    <m/>
    <m/>
    <m/>
    <m/>
    <m/>
    <m/>
    <m/>
    <m/>
    <m/>
    <m/>
    <m/>
    <m/>
    <m/>
    <m/>
    <m/>
    <m/>
    <m/>
    <m/>
    <m/>
    <m/>
    <m/>
    <m/>
    <m/>
    <m/>
    <m/>
    <m/>
    <m/>
    <m/>
    <s v="Mitigation  emissions avoidance (e.g., renewable energy, clean cookstoves)"/>
    <m/>
    <m/>
    <m/>
    <m/>
    <m/>
    <m/>
    <m/>
    <m/>
  </r>
  <r>
    <s v="Santiago"/>
    <n v="23"/>
    <s v="Biorefinery Panama"/>
    <s v="refinery to produce 180,000 barrels per day of biofuels, including sustainable aviation fuel (SAF) and renewable marine diesel"/>
    <s v="NOT"/>
    <s v="CORE"/>
    <s v="Energy"/>
    <m/>
    <x v="2"/>
    <m/>
    <s v="Central America"/>
    <s v="Panama"/>
    <s v="High income"/>
    <s v="Colon, Panama"/>
    <s v="Energy transition"/>
    <m/>
    <m/>
    <m/>
    <s v="GOVERNMENT OF PANAMA"/>
    <s v="$5bn-$10bn"/>
    <n v="7000"/>
    <m/>
    <m/>
    <m/>
    <m/>
    <m/>
    <m/>
    <m/>
    <m/>
    <s v="SGP BioEnergy,_x000a_ Government of Panama and, Panama Oil Terminals (POTSA) "/>
    <m/>
    <m/>
    <m/>
    <s v="SGP BioEnergy,_x000a_ Government of Panama and, Panama Oil Terminals (POTSA) "/>
    <s v="SGP BioEnergy,_x000a_Panama Oil Terminals (POTSA), among others."/>
    <m/>
    <m/>
    <m/>
    <m/>
    <m/>
    <m/>
    <s v="Conceptual design"/>
    <m/>
    <m/>
    <m/>
    <m/>
    <m/>
    <m/>
    <m/>
    <m/>
    <m/>
    <m/>
    <m/>
    <m/>
    <m/>
    <m/>
    <m/>
    <m/>
    <m/>
    <m/>
    <m/>
    <m/>
    <m/>
    <m/>
    <m/>
    <m/>
    <m/>
    <m/>
    <m/>
    <m/>
    <m/>
    <m/>
    <m/>
    <m/>
    <m/>
    <m/>
    <s v="Mitigation  emissions avoidance (e.g., renewable energy, clean cookstoves)"/>
    <s v="180000/day barrels of biofuels, reduction of plant's carbon footprint by 80%, 1000 jobs created"/>
    <m/>
    <m/>
    <m/>
    <m/>
    <m/>
    <m/>
    <m/>
  </r>
  <r>
    <s v="GBW"/>
    <n v="24"/>
    <s v="Blue Bond and debt for Nature Swap "/>
    <s v="Structuring, pipeline building, and private investor coalition building for_x000b_the blue bond and debt-for-nature swap program of the Great Blue Wall (GBW) initiative. An innovative financing mechanism in which the debt of developing countries is purchased in exchange for commitments to preserve blue natural environments"/>
    <s v="PRESENTED"/>
    <s v="CORE"/>
    <s v="The blue economy"/>
    <m/>
    <x v="0"/>
    <m/>
    <s v="Western Indian Ocean"/>
    <s v="Western Indian Ocean"/>
    <s v="Lower middle income"/>
    <s v="Comoros, Kenya, Madagascar, Mozambique, Tanzania, Seychelles"/>
    <m/>
    <m/>
    <m/>
    <s v="Program"/>
    <s v="Great blue wall initiative"/>
    <s v="&lt;=$10m"/>
    <n v="5"/>
    <m/>
    <m/>
    <m/>
    <m/>
    <m/>
    <m/>
    <m/>
    <s v=": The Nature Conservancy (TNC) involved in Seychelles Blue Bond"/>
    <m/>
    <m/>
    <m/>
    <m/>
    <m/>
    <m/>
    <m/>
    <m/>
    <m/>
    <m/>
    <m/>
    <m/>
    <s v="Conceptual design"/>
    <m/>
    <m/>
    <m/>
    <m/>
    <m/>
    <m/>
    <m/>
    <m/>
    <m/>
    <m/>
    <m/>
    <m/>
    <m/>
    <m/>
    <m/>
    <m/>
    <m/>
    <m/>
    <m/>
    <m/>
    <m/>
    <m/>
    <m/>
    <m/>
    <m/>
    <m/>
    <m/>
    <m/>
    <m/>
    <m/>
    <m/>
    <m/>
    <m/>
    <m/>
    <s v="Mitigation  emissions avoidance (e.g., renewable energy, clean cookstoves)"/>
    <s v="The blue bond and debt-for-nature swap program will lead to the conservation of c.2 million km2 of the Western Indian Ocean, leading to increased additional capacity of restored and rehabilitated blue ecosystems to sequester up to 100mt CO2 by 2030"/>
    <m/>
    <m/>
    <m/>
    <m/>
    <m/>
    <m/>
    <m/>
  </r>
  <r>
    <s v="GBW"/>
    <n v="25"/>
    <s v="Blue Ecopreneurs challenge "/>
    <m/>
    <s v="NOT"/>
    <s v="EXCLUDED"/>
    <s v="The blue economy"/>
    <m/>
    <x v="0"/>
    <m/>
    <s v="Western Indian Ocean"/>
    <s v="Western Indian Ocean"/>
    <s v="Lower middle income"/>
    <m/>
    <m/>
    <m/>
    <m/>
    <s v="Infra asset (brownfield)"/>
    <m/>
    <s v="&lt;=$10m"/>
    <n v="3"/>
    <m/>
    <m/>
    <m/>
    <m/>
    <m/>
    <m/>
    <m/>
    <m/>
    <m/>
    <m/>
    <m/>
    <m/>
    <m/>
    <m/>
    <m/>
    <m/>
    <m/>
    <m/>
    <m/>
    <m/>
    <s v="Structuring/ execution"/>
    <m/>
    <m/>
    <m/>
    <m/>
    <m/>
    <m/>
    <m/>
    <m/>
    <m/>
    <m/>
    <m/>
    <m/>
    <m/>
    <m/>
    <m/>
    <m/>
    <m/>
    <m/>
    <m/>
    <m/>
    <m/>
    <m/>
    <m/>
    <m/>
    <m/>
    <m/>
    <m/>
    <m/>
    <m/>
    <m/>
    <m/>
    <m/>
    <m/>
    <m/>
    <m/>
    <m/>
    <m/>
    <m/>
    <m/>
    <m/>
    <m/>
    <m/>
    <m/>
  </r>
  <r>
    <s v="GBW"/>
    <n v="26"/>
    <s v="Blue Entrepreneurs"/>
    <m/>
    <s v="NOT"/>
    <s v="EXCLUDED"/>
    <s v="The blue economy"/>
    <m/>
    <x v="0"/>
    <m/>
    <s v="Western Indian Ocean"/>
    <s v="Multi"/>
    <s v="Lower middle income"/>
    <m/>
    <m/>
    <m/>
    <m/>
    <s v="Infra asset (brownfield)"/>
    <m/>
    <s v="$50m-$100m"/>
    <n v="60"/>
    <m/>
    <m/>
    <m/>
    <m/>
    <m/>
    <m/>
    <m/>
    <m/>
    <m/>
    <m/>
    <m/>
    <m/>
    <m/>
    <m/>
    <m/>
    <m/>
    <m/>
    <m/>
    <m/>
    <m/>
    <s v="Structuring/ execution"/>
    <m/>
    <m/>
    <m/>
    <m/>
    <m/>
    <m/>
    <m/>
    <m/>
    <m/>
    <m/>
    <m/>
    <m/>
    <m/>
    <m/>
    <m/>
    <m/>
    <m/>
    <m/>
    <m/>
    <m/>
    <m/>
    <m/>
    <m/>
    <m/>
    <m/>
    <m/>
    <m/>
    <m/>
    <m/>
    <m/>
    <m/>
    <m/>
    <m/>
    <m/>
    <m/>
    <m/>
    <m/>
    <m/>
    <m/>
    <m/>
    <m/>
    <m/>
    <m/>
  </r>
  <r>
    <s v="GBW"/>
    <n v="27"/>
    <s v="Blue Natural Capital Financing Facility (BNCFF)"/>
    <s v="Part of the International Union for Conservation of Nature and Natural Resources’ (IUCN) Great Blue Wall (GBW) initiative, BNCFF supports the development of investable blue natural capital projects, by helping_x000b_developers build business cases, prepare for investment, and showcase, their projects to potential private investors"/>
    <s v="PRESENTED"/>
    <s v="CORE"/>
    <s v="The blue economy"/>
    <m/>
    <x v="0"/>
    <m/>
    <s v="Western Indian Ocean"/>
    <s v="Western Indian Ocean"/>
    <s v="Lower middle income"/>
    <s v="Comoros, Kenya, Madagascar, Mozambique, Tanzania, Seychelles"/>
    <m/>
    <m/>
    <m/>
    <s v="Program"/>
    <s v="Great blue wall initiative"/>
    <s v="$100m-$500m"/>
    <n v="120"/>
    <m/>
    <m/>
    <m/>
    <m/>
    <m/>
    <m/>
    <m/>
    <s v="Investment secured: Ocean Hub Africa providing direct funding to projects, and incubation support for supported initiatives, however no funding has been raised for the GBW. Additional commercial funding will be invested into incubated/accelerated ventures"/>
    <m/>
    <m/>
    <m/>
    <m/>
    <m/>
    <m/>
    <m/>
    <m/>
    <m/>
    <m/>
    <m/>
    <m/>
    <s v="Operational"/>
    <m/>
    <m/>
    <m/>
    <m/>
    <m/>
    <m/>
    <m/>
    <m/>
    <m/>
    <m/>
    <m/>
    <m/>
    <m/>
    <m/>
    <m/>
    <m/>
    <m/>
    <m/>
    <m/>
    <m/>
    <m/>
    <m/>
    <m/>
    <m/>
    <m/>
    <m/>
    <m/>
    <m/>
    <m/>
    <m/>
    <m/>
    <m/>
    <m/>
    <m/>
    <s v="Multi"/>
    <s v="BNCFF will increase the supply of investment-ready blue natural capital projects, driving climate adaptation and nature-based sequestration in coastal and marine environments, as well as preserving functioning ecosystems and create estimated 5,000 blue jobs, at a proxy 10 jobs per ocean venture"/>
    <m/>
    <m/>
    <m/>
    <m/>
    <m/>
    <m/>
    <m/>
  </r>
  <r>
    <s v="PIDA PAP2"/>
    <n v="28"/>
    <s v="Bousalemn highway in Tunisia at the Algerian border"/>
    <m/>
    <s v="NOT"/>
    <s v="EXCLUDED"/>
    <s v="Transport"/>
    <m/>
    <x v="0"/>
    <m/>
    <s v="North Africa"/>
    <s v="Western Indian Ocean"/>
    <s v="Lower middle income"/>
    <m/>
    <s v="Transport"/>
    <s v="Road"/>
    <m/>
    <s v="Infra asset (greenfield)"/>
    <m/>
    <s v="$50m-$100m"/>
    <n v="81.466220000000007"/>
    <m/>
    <m/>
    <m/>
    <m/>
    <m/>
    <m/>
    <m/>
    <m/>
    <m/>
    <m/>
    <m/>
    <m/>
    <m/>
    <m/>
    <m/>
    <m/>
    <m/>
    <m/>
    <m/>
    <m/>
    <s v="Structuring/ execution"/>
    <m/>
    <m/>
    <m/>
    <m/>
    <m/>
    <m/>
    <m/>
    <m/>
    <m/>
    <m/>
    <m/>
    <m/>
    <m/>
    <m/>
    <m/>
    <m/>
    <m/>
    <m/>
    <m/>
    <m/>
    <m/>
    <m/>
    <m/>
    <m/>
    <m/>
    <m/>
    <m/>
    <m/>
    <m/>
    <m/>
    <m/>
    <m/>
    <m/>
    <m/>
    <m/>
    <m/>
    <m/>
    <m/>
    <m/>
    <m/>
    <m/>
    <m/>
    <m/>
  </r>
  <r>
    <s v="Egypt"/>
    <n v="29"/>
    <s v="Breakwater in the port of Alexandria"/>
    <m/>
    <s v="NOT"/>
    <s v="EXCLUDED"/>
    <s v="Energy"/>
    <n v="2"/>
    <x v="0"/>
    <m/>
    <s v="North Africa"/>
    <s v="Egypt"/>
    <s v="Lower middle income"/>
    <m/>
    <s v="Energy"/>
    <m/>
    <m/>
    <s v="Infra asset (greenfield)"/>
    <m/>
    <s v="$100m-$500m"/>
    <n v="108.2"/>
    <m/>
    <m/>
    <m/>
    <m/>
    <m/>
    <m/>
    <m/>
    <m/>
    <m/>
    <m/>
    <m/>
    <m/>
    <m/>
    <m/>
    <m/>
    <m/>
    <m/>
    <m/>
    <m/>
    <m/>
    <s v="Feasibility assessment"/>
    <m/>
    <m/>
    <m/>
    <m/>
    <m/>
    <m/>
    <m/>
    <m/>
    <m/>
    <m/>
    <m/>
    <m/>
    <m/>
    <m/>
    <m/>
    <m/>
    <m/>
    <m/>
    <m/>
    <m/>
    <m/>
    <m/>
    <m/>
    <m/>
    <m/>
    <m/>
    <m/>
    <m/>
    <m/>
    <m/>
    <m/>
    <m/>
    <m/>
    <m/>
    <s v="Adaptation &amp; resilience (e.g., flood defences, climate resilient crops)"/>
    <m/>
    <m/>
    <m/>
    <m/>
    <m/>
    <m/>
    <m/>
    <m/>
  </r>
  <r>
    <s v="Fact sheet"/>
    <n v="30"/>
    <s v="Build a sewage treatment plant"/>
    <s v="Build a sewage treatment plant _x000a_Context:_x000a_By 2030, more than 165km2 will be inundated across 14 LGAs in Lagos leading to &gt; 1.4M people affected by sea level rise and extreme events, which includes more than 50% who are considered vulnerable_x000a_Floods may result in mix of wastewater thereby causing contamination of water that connects several communities. Stagnant flood water may also breed mosquitoes and give rise to other diseases and complications"/>
    <s v="NOT"/>
    <s v="EXCLUDED"/>
    <s v="Cities"/>
    <m/>
    <x v="0"/>
    <m/>
    <m/>
    <s v="Nigeria"/>
    <s v="Lower middle income"/>
    <s v="Nigeria: Increased water quality"/>
    <s v="Water &amp; Cities"/>
    <s v="Water"/>
    <m/>
    <s v="Revenue generating programs (e.g., smallholder farmer resilience project, with project revenues based on yield increase)"/>
    <m/>
    <s v="$10m-$50m"/>
    <n v="33"/>
    <m/>
    <m/>
    <m/>
    <m/>
    <s v="TBC"/>
    <m/>
    <m/>
    <s v="Lagos State Governement"/>
    <m/>
    <m/>
    <m/>
    <m/>
    <s v="TBC"/>
    <s v="TBC"/>
    <m/>
    <m/>
    <m/>
    <m/>
    <m/>
    <s v="Public private partnership"/>
    <s v="Conceptual design"/>
    <s v="2022-2023"/>
    <s v="2023-2024"/>
    <s v="2023-2024"/>
    <s v="2024-2025"/>
    <s v="2025 onwards"/>
    <n v="2025"/>
    <m/>
    <s v="Seed (pre-revenue)_x000a_"/>
    <m/>
    <m/>
    <m/>
    <m/>
    <m/>
    <m/>
    <m/>
    <m/>
    <s v="PPPs"/>
    <m/>
    <m/>
    <m/>
    <m/>
    <m/>
    <m/>
    <m/>
    <m/>
    <m/>
    <m/>
    <m/>
    <m/>
    <m/>
    <m/>
    <m/>
    <m/>
    <m/>
    <s v="Adaptation &amp; resilience (e.g., flood defences, climate resilient crops)"/>
    <s v="&gt;1million+ Population living in Lagos will benefit and access  proper sewage treatment systems_x000a_Improved health of the population from the reduction in hospitalization and fatalities rates due to poor sanitation and water _x000a_Healthy population will lead to improved productivity thereby increasing GDP and output"/>
    <s v="Increased water quality"/>
    <m/>
    <s v="SDG 13 &amp; 11"/>
    <m/>
    <s v="BCG"/>
    <m/>
    <s v="Olayinka Majekodumni"/>
  </r>
  <r>
    <s v="Bangkok"/>
    <n v="31"/>
    <s v="Building Resilience in Communities through Energy Access and Auxiliary Development Opportunities"/>
    <m/>
    <s v="PRESENTED"/>
    <s v="EXCLUDED"/>
    <s v="Energy"/>
    <m/>
    <x v="1"/>
    <m/>
    <m/>
    <s v="Fiji"/>
    <s v="Upper middle income"/>
    <m/>
    <s v="Energy"/>
    <m/>
    <m/>
    <m/>
    <m/>
    <s v="$10m-$50m"/>
    <n v="26.5"/>
    <m/>
    <m/>
    <m/>
    <m/>
    <m/>
    <m/>
    <m/>
    <m/>
    <m/>
    <m/>
    <m/>
    <m/>
    <m/>
    <m/>
    <m/>
    <m/>
    <m/>
    <m/>
    <m/>
    <m/>
    <s v="Structuring/ execution"/>
    <m/>
    <m/>
    <m/>
    <m/>
    <m/>
    <m/>
    <m/>
    <m/>
    <m/>
    <m/>
    <m/>
    <m/>
    <m/>
    <m/>
    <m/>
    <m/>
    <m/>
    <m/>
    <m/>
    <m/>
    <m/>
    <m/>
    <m/>
    <m/>
    <m/>
    <m/>
    <m/>
    <m/>
    <m/>
    <m/>
    <m/>
    <m/>
    <m/>
    <m/>
    <s v="Adaptation &amp; resilience (e.g., flood defences, climate resilient crops)"/>
    <m/>
    <m/>
    <m/>
    <m/>
    <m/>
    <m/>
    <m/>
    <m/>
  </r>
  <r>
    <s v="Bangkok"/>
    <n v="32"/>
    <s v="Australia-Asia PowerLink"/>
    <s v="Sun Cable’s mission is to supply renewable electricity from resource abundant regions to growing load centres, at scale._x000a__x000a_This starts with the AustraliaAsia PowerLink (AAPowerLink), which will use Australia’s abundant solar resource to power Darwin and Singapore with large volumes of competitively priced and dispatchable renewable electricity._x000a__x000a_The AAPowerLink will be the world’s largest solar generation site at between 17 and 20 gigawatts, the largest battery energy storage system at between 36 to 42 gigawatt hours and the longest subsea cable transmission system at 4,200 kilometres._x000a__x000a_In June 2022, The Australian Government’s Infrastructure Australia awarded the AAPowerLink Stage 3 Investment Ready status on the 2022 Infrastructure Priority List"/>
    <s v="PRESENTED"/>
    <s v="CORE"/>
    <s v="Energy"/>
    <m/>
    <x v="1"/>
    <m/>
    <m/>
    <s v="Australia, Indonesia, Singapore"/>
    <s v="High income"/>
    <s v="Australia, Indonesia, Singapore"/>
    <s v="Energy"/>
    <s v="Renewable electricity infrastructure (solar PV, energy storage, HVDC transmission)"/>
    <s v="Energy, Other: Please specify, Renewable electricity infrastructure (solar PV, energy storage, HVDC transmission)"/>
    <s v="Infrastructure asset  greenfield (building brand new facilities from the ground up)"/>
    <s v="Project Financing commenced"/>
    <s v="$10bn+"/>
    <n v="24000"/>
    <m/>
    <m/>
    <m/>
    <m/>
    <s v="Not to be disclosed"/>
    <s v="More than AUD 210 million in Series A, Series B and Government Grants since establishment in 2018."/>
    <m/>
    <m/>
    <s v="Yes, please specify who:: Confidential"/>
    <m/>
    <s v=""/>
    <s v=""/>
    <s v="Sun Cable"/>
    <s v="Contractors for the AustraliaAsia PowerLink are determined through a competitive tender as part of the project procurement process."/>
    <s v="Yes"/>
    <m/>
    <s v="No"/>
    <n v="0"/>
    <s v="Yes, please specify who:"/>
    <s v="Other: please specify"/>
    <s v="Feasibility assessment"/>
    <m/>
    <m/>
    <m/>
    <m/>
    <m/>
    <m/>
    <m/>
    <m/>
    <m/>
    <m/>
    <m/>
    <m/>
    <m/>
    <m/>
    <m/>
    <m/>
    <m/>
    <m/>
    <m/>
    <m/>
    <m/>
    <m/>
    <m/>
    <m/>
    <m/>
    <m/>
    <m/>
    <m/>
    <m/>
    <s v="No"/>
    <m/>
    <m/>
    <m/>
    <m/>
    <s v="Mitigation  emissions avoidance (e.g., renewable energy, clean cookstoves)"/>
    <m/>
    <m/>
    <m/>
    <s v=""/>
    <m/>
    <m/>
    <m/>
    <m/>
  </r>
  <r>
    <s v="Fact sheet"/>
    <n v="33"/>
    <s v="Cambodia green bond"/>
    <s v="Bond issuance"/>
    <s v="NOT"/>
    <s v="EXCLUDED"/>
    <s v="Finance"/>
    <m/>
    <x v="1"/>
    <m/>
    <s v="East and NorthEast Asia"/>
    <s v="Cambodia"/>
    <s v="Lower middle income"/>
    <s v="Cambodia: marketbased instruments"/>
    <s v="Land Restoration &amp; Building Resilience"/>
    <s v="early warning"/>
    <s v="Other: Please specify, None"/>
    <s v="Infrastructure asset  greenfield (building brand new facilities from the ground up)"/>
    <s v="Cambodia"/>
    <s v="&lt;=$10m"/>
    <n v="10"/>
    <s v="5"/>
    <s v="Expect no public capital in final capital structure"/>
    <m/>
    <m/>
    <s v="80/20"/>
    <s v="1 million"/>
    <m/>
    <m/>
    <s v=""/>
    <s v="security exchange"/>
    <s v="Currency risk"/>
    <s v="foreign exchange fluctuations"/>
    <s v="Security exchange"/>
    <m/>
    <s v="Yes"/>
    <s v="SC"/>
    <s v="No"/>
    <m/>
    <s v="No"/>
    <s v="Public private partnership"/>
    <s v="Conceptual design"/>
    <n v="202022"/>
    <n v="202223"/>
    <s v="2024"/>
    <n v="202526"/>
    <n v="202630"/>
    <s v="2031"/>
    <s v="10%"/>
    <m/>
    <m/>
    <s v="completion"/>
    <s v="feasibility assessment"/>
    <s v="USD 100000"/>
    <s v="Grant, please specify which type:: sponsor"/>
    <s v="1 million"/>
    <s v="review"/>
    <s v="100000@"/>
    <s v="Grant, please specify which type:: donation"/>
    <s v="50000"/>
    <s v="lack of exposure to investors"/>
    <s v="assessment"/>
    <m/>
    <m/>
    <m/>
    <m/>
    <m/>
    <m/>
    <m/>
    <m/>
    <m/>
    <s v="No"/>
    <m/>
    <m/>
    <m/>
    <m/>
    <s v=""/>
    <s v=""/>
    <m/>
    <m/>
    <m/>
    <m/>
    <m/>
    <m/>
    <m/>
  </r>
  <r>
    <s v="Fact sheet"/>
    <n v="34"/>
    <s v="Carbon credit market"/>
    <s v="Support for indigenous peoples and local communities for the protection and conservation of forests and_x000a_biodiversity in the COMIFAC area in Central Africa._x000a_Overall objectives are the following. 1) Contribute to the protection and conservation of forests, forests, and biodiver-sity in the COMIFAC space in Central Africa by improving governance and local management of indigenous peoples and local communities. 2) Ensure the recognition of the land rights of IPLCs in the countries of the space COMIFAC in Cen-tral Africa. 4) Delineate the lands and territories of IPLCs recognized and managed under custom, 3) participate in the definition and implementation of forest policies and sustain-able forest and natural resource management programs. 4) Participate in the design, implementation, and validation of policies and Climate/REDD+ programs. 5) Develop and diversify the sustainable economic activities of IPLCs from their lands, territories, natural resources, and know-how. 6) Strengthen the institutional and management capacities of REPALEAC and its networks."/>
    <s v="NOT"/>
    <s v="EXCLUDED"/>
    <s v="Carbon credit markets"/>
    <m/>
    <x v="0"/>
    <m/>
    <m/>
    <s v="Cameroon, the Republic of Congo, Chad, Equatorial Guinea, Gabon, and the Central African Republic"/>
    <s v="Lower middle income"/>
    <s v="Burundi, Cameroon, Central African Republic, Chad, Congo, DR Congo, Gabon, Rwanda"/>
    <s v="Carbon credit markets"/>
    <s v="FOREST CONSERVATION"/>
    <s v="Ecosystems Based Approach"/>
    <s v="Revenue generating programs (e.g., smallholder farmer resilience project, with project revenues based on yield increase)"/>
    <s v="NGO (COMIFAC)"/>
    <s v="&lt;=$10m"/>
    <n v="7.34"/>
    <m/>
    <s v="Expect no public capital in final capital structure"/>
    <m/>
    <m/>
    <s v="N/A"/>
    <m/>
    <m/>
    <m/>
    <m/>
    <m/>
    <s v="Other (please specify)"/>
    <m/>
    <m/>
    <m/>
    <m/>
    <m/>
    <m/>
    <m/>
    <m/>
    <m/>
    <s v="Conceptual design"/>
    <s v="2019"/>
    <m/>
    <s v="2021"/>
    <m/>
    <m/>
    <m/>
    <m/>
    <m/>
    <m/>
    <m/>
    <m/>
    <m/>
    <s v="Grant, please specify which type:"/>
    <s v="US$: 7,340,000.00"/>
    <s v="FINANCIAL ACTIVITIES"/>
    <m/>
    <s v="Grant, please specify which type:: N/A"/>
    <m/>
    <m/>
    <s v="US$: 7,340,000.00"/>
    <m/>
    <m/>
    <m/>
    <m/>
    <m/>
    <m/>
    <m/>
    <m/>
    <m/>
    <s v="Yes"/>
    <m/>
    <s v="PROJECT EXPANSION"/>
    <s v="Equity, please specify which type:: N/A"/>
    <m/>
    <s v="Mitigation  emissions removal (e.g., direct air capture, enhanced weathering), Mitigation  emissions capture (e.g., geothermal plant removing carbon at source)"/>
    <m/>
    <m/>
    <m/>
    <s v="1. No poverty: 3. Good health &amp; well being: 10. Reduced inequalities"/>
    <s v="MRV"/>
    <s v="Louis, ECA."/>
    <s v="Yes, please provide your email address:"/>
    <s v="lubango@un.org"/>
  </r>
  <r>
    <s v="Santiago"/>
    <n v="35"/>
    <s v="Cathode Materials Pilot Plant"/>
    <s v="cathodic materials process maturity"/>
    <s v="NOT"/>
    <s v="EXCLUDED"/>
    <s v="Industry"/>
    <m/>
    <x v="2"/>
    <m/>
    <s v="Andes"/>
    <s v="Bolivia"/>
    <s v="Lower middle income"/>
    <m/>
    <s v="Raw material supply chains"/>
    <m/>
    <m/>
    <m/>
    <m/>
    <s v="TBD"/>
    <s v="TBD"/>
    <m/>
    <m/>
    <m/>
    <m/>
    <m/>
    <m/>
    <m/>
    <m/>
    <m/>
    <m/>
    <m/>
    <m/>
    <m/>
    <m/>
    <m/>
    <m/>
    <m/>
    <m/>
    <m/>
    <m/>
    <s v="Conceptual design"/>
    <m/>
    <m/>
    <m/>
    <m/>
    <m/>
    <m/>
    <m/>
    <m/>
    <m/>
    <m/>
    <m/>
    <m/>
    <m/>
    <m/>
    <m/>
    <m/>
    <m/>
    <m/>
    <m/>
    <m/>
    <m/>
    <m/>
    <m/>
    <m/>
    <m/>
    <m/>
    <m/>
    <m/>
    <m/>
    <m/>
    <m/>
    <m/>
    <m/>
    <m/>
    <m/>
    <m/>
    <m/>
    <m/>
    <m/>
    <m/>
    <m/>
    <m/>
    <m/>
  </r>
  <r>
    <s v="Santiago"/>
    <n v="36"/>
    <s v="Center for Circular Economy (CEC)"/>
    <s v="Themes Circular Economy CenterSmarter use and manufacturingRedesign of processes that generate less waste or waste that is easier to revalue, avoid highly polluting sub-processes, new business modelsExtend the useful life of products and their parts.second life applications of lithium batteries, reuse of solar industry infrastructure, remanufacturing of tires or other mining equipment componentsNew applications of discarded materials.recovery of secondary resources, such as lithium from used lithium batteries, recovery of valuable elements from discarded solar panels, re-mining of electronic equipment for metal recovery.implementation of Regional Strategies.textile industry, fishing / aquaculture / landfill waste, among others."/>
    <s v="NOT"/>
    <s v="EXCLUDED"/>
    <s v="Industry"/>
    <m/>
    <x v="2"/>
    <m/>
    <s v="Southern Cone"/>
    <s v="Chile"/>
    <s v="High income"/>
    <m/>
    <s v="Raw material supply chains"/>
    <m/>
    <m/>
    <m/>
    <m/>
    <s v="$100m-$500m"/>
    <n v="215"/>
    <m/>
    <m/>
    <m/>
    <m/>
    <m/>
    <m/>
    <m/>
    <m/>
    <m/>
    <m/>
    <m/>
    <m/>
    <m/>
    <m/>
    <m/>
    <m/>
    <m/>
    <m/>
    <m/>
    <m/>
    <s v="Structuring/ execution"/>
    <m/>
    <m/>
    <m/>
    <m/>
    <m/>
    <m/>
    <m/>
    <m/>
    <m/>
    <m/>
    <m/>
    <m/>
    <m/>
    <m/>
    <m/>
    <m/>
    <m/>
    <m/>
    <m/>
    <m/>
    <m/>
    <m/>
    <m/>
    <m/>
    <m/>
    <m/>
    <m/>
    <m/>
    <m/>
    <m/>
    <m/>
    <m/>
    <m/>
    <m/>
    <m/>
    <m/>
    <m/>
    <m/>
    <m/>
    <m/>
    <m/>
    <m/>
    <m/>
  </r>
  <r>
    <s v="Santiago"/>
    <n v="37"/>
    <s v="Center for Research in Materials Science and Technology and Evaporitic Resources of Bolivia (CICYT MAT-REB)"/>
    <s v="Research &amp; Development"/>
    <s v="NOT"/>
    <s v="EXCLUDED"/>
    <s v="Industry"/>
    <m/>
    <x v="2"/>
    <m/>
    <s v="Andes"/>
    <s v="Bolivia"/>
    <s v="Lower middle income"/>
    <m/>
    <s v="Raw material supply chains"/>
    <m/>
    <m/>
    <m/>
    <m/>
    <s v="TBD"/>
    <s v="TBD"/>
    <m/>
    <m/>
    <m/>
    <m/>
    <m/>
    <m/>
    <m/>
    <m/>
    <m/>
    <m/>
    <m/>
    <m/>
    <m/>
    <m/>
    <m/>
    <m/>
    <m/>
    <m/>
    <m/>
    <m/>
    <s v="Conceptual design"/>
    <m/>
    <m/>
    <m/>
    <m/>
    <m/>
    <m/>
    <m/>
    <m/>
    <m/>
    <m/>
    <m/>
    <m/>
    <m/>
    <m/>
    <m/>
    <m/>
    <m/>
    <m/>
    <m/>
    <m/>
    <m/>
    <m/>
    <m/>
    <m/>
    <m/>
    <m/>
    <m/>
    <m/>
    <m/>
    <m/>
    <m/>
    <m/>
    <m/>
    <m/>
    <m/>
    <m/>
    <m/>
    <m/>
    <m/>
    <m/>
    <m/>
    <m/>
    <m/>
  </r>
  <r>
    <s v="Breakthrough"/>
    <n v="38"/>
    <s v="Central Africa Forest Initiative"/>
    <m/>
    <s v="NOT"/>
    <s v="EXCLUDED"/>
    <s v="Land"/>
    <m/>
    <x v="0"/>
    <m/>
    <s v="Multi-regional"/>
    <s v="Multi"/>
    <s v="Lower middle income"/>
    <m/>
    <m/>
    <m/>
    <m/>
    <s v="Major program"/>
    <m/>
    <s v="$100m-$500m"/>
    <n v="400"/>
    <m/>
    <m/>
    <m/>
    <m/>
    <m/>
    <m/>
    <m/>
    <m/>
    <m/>
    <m/>
    <m/>
    <m/>
    <m/>
    <m/>
    <m/>
    <m/>
    <m/>
    <m/>
    <m/>
    <m/>
    <s v="Structuring/ execution"/>
    <m/>
    <m/>
    <m/>
    <m/>
    <m/>
    <m/>
    <m/>
    <m/>
    <m/>
    <m/>
    <m/>
    <m/>
    <m/>
    <m/>
    <m/>
    <m/>
    <m/>
    <m/>
    <m/>
    <m/>
    <m/>
    <m/>
    <m/>
    <m/>
    <m/>
    <m/>
    <m/>
    <m/>
    <m/>
    <m/>
    <m/>
    <m/>
    <m/>
    <m/>
    <m/>
    <m/>
    <m/>
    <m/>
    <m/>
    <m/>
    <m/>
    <m/>
    <m/>
  </r>
  <r>
    <s v="Santiago"/>
    <n v="39"/>
    <s v="Cerro Dominador, 1st solar thermal silver (operational)"/>
    <s v="The region's first solar thermal plant, which uses 10,600 mirrors spread over a 3-kilometer-diameter esplanade."/>
    <s v="PRESENTED"/>
    <s v="CORE"/>
    <s v="Energy"/>
    <m/>
    <x v="2"/>
    <m/>
    <s v="Southern Cone"/>
    <s v="Chile"/>
    <s v="High income"/>
    <s v="Atacama, Chile"/>
    <s v="Energy transition"/>
    <m/>
    <m/>
    <m/>
    <m/>
    <s v="$500m-$1bn"/>
    <n v="1000"/>
    <m/>
    <m/>
    <m/>
    <m/>
    <m/>
    <s v="US$ 800 million"/>
    <m/>
    <m/>
    <m/>
    <m/>
    <m/>
    <m/>
    <m/>
    <m/>
    <m/>
    <m/>
    <m/>
    <m/>
    <m/>
    <m/>
    <s v="Operational"/>
    <m/>
    <m/>
    <m/>
    <m/>
    <m/>
    <m/>
    <m/>
    <m/>
    <m/>
    <m/>
    <m/>
    <m/>
    <m/>
    <m/>
    <m/>
    <m/>
    <m/>
    <m/>
    <m/>
    <m/>
    <m/>
    <m/>
    <m/>
    <m/>
    <m/>
    <m/>
    <m/>
    <m/>
    <m/>
    <m/>
    <m/>
    <m/>
    <m/>
    <m/>
    <s v="Mitigation  emissions avoidance (e.g., renewable energy, clean cookstoves)"/>
    <m/>
    <m/>
    <m/>
    <m/>
    <m/>
    <m/>
    <m/>
    <m/>
  </r>
  <r>
    <s v="Santiago"/>
    <n v="40"/>
    <s v="Climate Action and Solar Energy Development in Chile's Tarapacá Region"/>
    <s v="The Atacama Desert has one of the highest levels of solar radiation in the region. Its attractive characteristics offer not only the opportunity to produce clean energy, but also the possibility of contributing to the development of the local economy. In this context, the Chile Climate Action and Solar Energy Development project in the Tarapacá Region represents a clean and sustainable solution to Chile's energy challenges (the country still relies heavily on fossil fuels, most of which are imported, and on hydrological sources, which are increasingly unreliable) and will also contribute to achieving the Chilean government's commitments to reduce CO2 emissions and the goal of 20% of generation from non-conventional renewable sources by 2025."/>
    <s v="NOT"/>
    <s v="EXCLUDED"/>
    <s v="Energy"/>
    <m/>
    <x v="2"/>
    <m/>
    <s v="Southern Cone"/>
    <s v="Chile"/>
    <s v="High income"/>
    <s v="CH"/>
    <s v="Energy transition"/>
    <m/>
    <m/>
    <m/>
    <m/>
    <s v="$100m-$500m"/>
    <n v="181.11639199999999"/>
    <m/>
    <m/>
    <m/>
    <m/>
    <m/>
    <m/>
    <m/>
    <m/>
    <m/>
    <m/>
    <m/>
    <m/>
    <s v="CAF junto con Sonnedix S.A. como socio ejecutor"/>
    <m/>
    <m/>
    <m/>
    <m/>
    <m/>
    <m/>
    <m/>
    <s v="Feasibility assessment"/>
    <m/>
    <m/>
    <m/>
    <m/>
    <m/>
    <m/>
    <m/>
    <m/>
    <m/>
    <m/>
    <m/>
    <m/>
    <m/>
    <m/>
    <m/>
    <m/>
    <m/>
    <m/>
    <m/>
    <m/>
    <m/>
    <m/>
    <m/>
    <m/>
    <m/>
    <m/>
    <m/>
    <m/>
    <m/>
    <m/>
    <m/>
    <m/>
    <m/>
    <m/>
    <m/>
    <m/>
    <m/>
    <m/>
    <m/>
    <m/>
    <m/>
    <m/>
    <m/>
  </r>
  <r>
    <s v="Fact sheet"/>
    <n v="41"/>
    <s v="Bio Base Asia Pilot Plant (BBAPP)"/>
    <s v="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_x000a_To accomplish the development of biomass valorization by biorefinery concept, a multipurpose biorefinery pilot plant facility is built at “EECi BIOPOLIS”, a translational research hub for biobased industry, situated at the Eastern Economic Corridor of Innovation (EECi), Thailand.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_x000a_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_x000a_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
    <s v="PRESENTED"/>
    <s v="CORE"/>
    <s v="Energy"/>
    <m/>
    <x v="1"/>
    <m/>
    <s v="SouthEast Asia"/>
    <s v="Thailand"/>
    <s v="Upper middle income"/>
    <s v="Thailand: In fact, clients from anywhere in the world can receive services."/>
    <s v="Other: Please specify"/>
    <s v="Biobased industry  upstream to downstream processes"/>
    <s v="Food Security &amp; Agriculture"/>
    <s v="Enterprise/ venture/ going concern (e.g., electric bike manufacturer, climate software business)"/>
    <s v="Thailand National Science and Technology Development Agency, Bio Base Europe Pilot Plant VZW, Belgium"/>
    <s v="$50m-$100m"/>
    <n v="89"/>
    <m/>
    <s v="Public capital already invested"/>
    <s v="3,200 million Baht"/>
    <m/>
    <m/>
    <m/>
    <m/>
    <m/>
    <m/>
    <m/>
    <s v="Currency risk, Operational risk"/>
    <s v="The construction budget has already been fixed . Hence, if Thai Baht value decreases, some capability of the pilot plant may have to be cut down., Staff with high experience in scaleup operation the biorefinery pilot plant is required."/>
    <m/>
    <m/>
    <m/>
    <m/>
    <m/>
    <m/>
    <m/>
    <m/>
    <s v="Feasibility assessment"/>
    <m/>
    <m/>
    <m/>
    <m/>
    <m/>
    <m/>
    <m/>
    <s v="Seed (prerevenue)"/>
    <m/>
    <m/>
    <m/>
    <m/>
    <s v="Other, please specify:"/>
    <m/>
    <m/>
    <m/>
    <s v="Other, please specify:: ..."/>
    <m/>
    <m/>
    <m/>
    <m/>
    <m/>
    <m/>
    <m/>
    <m/>
    <m/>
    <m/>
    <m/>
    <m/>
    <s v="No"/>
    <s v="89m"/>
    <s v="Investment required for infrastructure and technological knowledge to help overcome the valley of death by bridging the gap between basic research, innovation and the marketplace"/>
    <m/>
    <m/>
    <s v="Mitigation  emissions avoidance (e.g., renewable energy, clean cookstoves)"/>
    <s v="The project will encourage the conversion of the country’s agricultural resources as raw materials to a wide range of bio-based products, reducing reliance on petroleum-based primary sources for producing chemicals. Additionally, once the biorefinery industry is well established, the previously unused biomass will be utilized and become valuable. This will lessen air pollution from biomass burning and unsupervised open-air decomposition, reducing PM2.5 and greenhouse gas emissions"/>
    <m/>
    <m/>
    <s v=""/>
    <m/>
    <m/>
    <m/>
    <m/>
  </r>
  <r>
    <s v="Santiago"/>
    <n v="42"/>
    <s v="Climate-Smart Initiatives for Climate Change Adaptation and Sustainability in Agricultural Production Systems in Colombia - CSICAP"/>
    <s v="Colombia is highly vulnerable to climate change due to its geographic conditions, which include populated lowlands at high risk of flooding, mountainous regions that are home to most of the population and subject to erosion, landslide risks, periods of water scarcity, and above-average temperature increases, all of which will be modified by climate change.among the most relevant impacts on the agricultural sector are: i) losses in the livestock sector both in number of animals and productivity; ii) losses in crop yields; iii) reduced crop resilience to external shocks associated with changes in climatic variables; iv) reduced water availability; v) increased soil erosion; vi) reduced top soil moisture; vii) increased incidence of pests and diseases; viii) increased occurrence of unexpected fires; ix) reduced number of crop cycles; x) increased greenhouse gas emissions; and xi) reduced food and nutritional security"/>
    <s v="NOT"/>
    <s v="EXCLUDED"/>
    <s v="Agriculture"/>
    <m/>
    <x v="2"/>
    <m/>
    <s v="Andes"/>
    <s v="Colombia"/>
    <s v="Upper middle income"/>
    <s v="COL"/>
    <s v="Energy transition"/>
    <m/>
    <m/>
    <m/>
    <m/>
    <s v="$100m-$500m"/>
    <n v="103.047147"/>
    <m/>
    <m/>
    <m/>
    <m/>
    <m/>
    <m/>
    <m/>
    <m/>
    <m/>
    <m/>
    <m/>
    <m/>
    <s v="CAF junto con el Gobierno de Colombia como socio ejecutor, representado en:_x000a_- Ministerio de Hacienda y Crédito Público - MHCP_x000a_- Ministerio de Agricultura y Desarrollo Rural - MADR_x000a_- Apoyo técnico de la Alianza Bioversity – CIAT"/>
    <m/>
    <m/>
    <m/>
    <m/>
    <m/>
    <m/>
    <m/>
    <s v="Feasibility assessment"/>
    <m/>
    <m/>
    <m/>
    <m/>
    <m/>
    <m/>
    <m/>
    <m/>
    <m/>
    <m/>
    <m/>
    <m/>
    <m/>
    <m/>
    <m/>
    <m/>
    <m/>
    <m/>
    <m/>
    <m/>
    <m/>
    <m/>
    <m/>
    <m/>
    <m/>
    <m/>
    <m/>
    <m/>
    <m/>
    <m/>
    <m/>
    <m/>
    <m/>
    <m/>
    <m/>
    <m/>
    <m/>
    <m/>
    <m/>
    <m/>
    <m/>
    <m/>
    <m/>
  </r>
  <r>
    <s v="Fact sheet"/>
    <n v="43"/>
    <s v="Cambodia First Green Bond"/>
    <s v="1. Background of Issuer and Promoter: Issuer is a special purpose company set up to develop, own and operate a fully operational 20MW solar photovoltaic (“PV”) power plant in Svay Rieng Province, Cambodia. The solar PV power plant was fully built and achieved its Commercial Operation Date on 31 January 2022. Issuer is a subsidiary of  an integrated electrical power technology group of companies listed on the Main Market of Bursa Malaysia._x000a_2. Issue Type and Amount: Senior Bond of up to USD19 million to refinance existing bank loan _x000a_3. Green: Issuer's green bond framework is being reviewed by an accredited external review and Issuer committed to have the Bond certified by Climate Bond Initiative _x000a_4. Salient features of the Solar PV plant: (a) The plant carries a standard 20year PPA with Cambodia's stateowned utility company EDC on a takeorpay basis for a maximum capacity of 20MWac injecting into the national grid via a nearby substation. (b) The plant achieved its COD on 31 January 2022 and has been operating at P90 level with no reported incidence. (c) the plant contribute to Cambodian government goal of net zero by 2050 by increasing its renewable energy mix, particularly solar mix since Cambodia has one of the highest solar irradiation resource in the world. Thanks to that and also the credit strength of the EDC and the bankability of the PPA, solar installed capacity has increased from 10MW in 2017 to 337.8 MW in 2021. Multiple other large scale projects are under construction."/>
    <s v="NOT"/>
    <s v="EXTENDED"/>
    <s v="Energy"/>
    <m/>
    <x v="1"/>
    <m/>
    <s v="South and SouthWest Asia"/>
    <s v="Cambodia"/>
    <s v="Lower middle income"/>
    <s v="Cambodia"/>
    <s v="Energy"/>
    <s v="Solar"/>
    <s v="Energy"/>
    <s v="Infrastructure asset  brownfield (refurbishing, expanding or purchasing an existing facility)"/>
    <s v="Pestech International Berhad (Equity) and RHB Bank (Cambodia) as project financier"/>
    <s v="$10m-$50m"/>
    <n v="25.9"/>
    <s v="20 years commenced from 31 January 2022 (COD)"/>
    <m/>
    <m/>
    <m/>
    <s v="Maximum 80/20 debt to equity"/>
    <s v="USD25.6 million"/>
    <m/>
    <s v="Pestech International Berhad (Equity of USD10 million) and RHB Bank (debt financing of USD16 million)"/>
    <s v="Yes, please specify who:: Cambodia's state utility Electricité Du Cambodge (EDC)"/>
    <s v="RHB Securities (Cambodia)"/>
    <s v="Currency risk, Climate risk, Credit risk, Demandside risk, Inflation risk, Counterparty risk, Operational risk"/>
    <s v="Electricity payment is in USD. The EDC has the right to pay up to 10% of a monthly bill in local currency khmer riel at the prevailing market rate. The bond is issued and settled in USD, The project contribute directly to the lower emission due to its competitive tarrif compared to heavy fuel oil and coal generation in the country., PPA is for 20years on a takeorpay basis. EDC credit and it's PPA has proven highly bankable among southeast Asia regional banks and investors., PPA term is on a takeorpay basis., Electricity tariff is fixed for the entire 20 year PPA, EDC is the sole counter party as offtaker., The plant is developed and operated by entities within the Pestech Group which has high technical knowledge and knowhow in the utilityscale electrical industry for many years. The group has track record and experience in EPCC and O&amp;M of utilities assets."/>
    <s v="Developer is a special purpose company under the name Green Sustainable Ventures (Cambodia). The ultimate sponsor and holding company is PESTECH International Berhad, an electrical enginerring group listed on the main board of Bursa Malaysia."/>
    <s v="PESTECH (Cambodia) Plc, the subsidiary of PESTECH International Berhad, is the turnkey contractor for the project."/>
    <s v="Yes"/>
    <s v="1. RHB Securities (Cambodia)  Lead Arranger 2. VDB/Bayon Law Group as the lawers and 3. Grant Thornton as the reporting accountant."/>
    <s v="Yes, please explain:"/>
    <s v="We are currently in discussion with one particular multilateral development fund. We are unable to disclose their name since the investment is not finalized and we had not asked for their consent."/>
    <s v="No"/>
    <s v="Design, build, operate"/>
    <s v="Operational"/>
    <s v="Completed"/>
    <s v="Completed"/>
    <s v="Completed"/>
    <s v="Completed"/>
    <s v="The PPA is for 20 years commenced from COD 31 January 2022"/>
    <s v="Operational date: 27 January 2022, COD: 31 January 2022"/>
    <s v="Completed"/>
    <m/>
    <m/>
    <m/>
    <m/>
    <s v="USD19 million to refinance existing facility and reimburse to Sponsor."/>
    <s v="Debt, please specify which type:: Senior Bond/Debt of up to USD19 million"/>
    <s v="USD2 million"/>
    <s v="1. Investors are invited to submit indicative interest starting September 2022 _x000a_2. Target settlement: Q4 2022."/>
    <s v="Senior Bond/Debt of up to USD19 million"/>
    <s v="Debt, please specify which type:: Senior Bond/Debt of up to USD19 million"/>
    <s v="USD 2 million"/>
    <s v="Rising cost of debt versus existing cost of bank loan."/>
    <s v="Mobilizing debt investment"/>
    <s v="Senior Bond"/>
    <s v="17 years"/>
    <s v="No"/>
    <s v="Green Sustainable Ventures (Cambodia)"/>
    <s v="Cambodia"/>
    <s v="PESTECH International Berhad (ultimate controlling shareholder)  94% ownership and Mr Salah A Essa  6% ownership"/>
    <s v="PESTECH International Berhad (ultimate controlling shareholder)  94% ownership"/>
    <s v="PESTECH International Berhad"/>
    <s v=" Assignment of rights and benefits of PPA and Direct Agreement with the EDC and first ranking charge on project land (leasehold) among others."/>
    <s v="No"/>
    <m/>
    <m/>
    <m/>
    <m/>
    <s v="Mitigation  emissions avoidance (e.g., renewable energy, clean cookstoves)"/>
    <s v="The Project enables increased production of renewable energy which displaces energy from fueloil given its competitive position. The plant will save on an average of 7,004 tCO₂ per annum., 36,790 MWh/year"/>
    <s v="The renewable energy transpose generation above is based on the PVsyst P90 simulation. For the first 5 month of operation (FebJune 2022), the plant generated total of 16,236 MWh or an average of 3,247 Mwh per month ."/>
    <n v="0"/>
    <s v="7. Affordable &amp; clean energy: 13. Climate action"/>
    <s v="The project green framework will be reviewed by third party and will aim to get certification from Climate Bond Initiative"/>
    <s v="Iv Ranarith, RHB Securities (Cambodia)"/>
    <s v="Yes, please provide your email address:"/>
    <s v="ranarith.iv@rhbgroup.com"/>
  </r>
  <r>
    <s v="South Pole"/>
    <n v="44"/>
    <s v="Coalition for Private Investment in Conservation  (CPIC)"/>
    <s v="CPIC is a coalition of 90+ institutions in finance and the environment that are working together to attract private, return-seeking capital into conservation though the development of investment opportunities that deliver both financial and environmental returns._x000a_CPIC is now entering a new phase of relevance and it aims to: 1) Develop and test innovative financial instruments and approaches to unlock new sources of revenues for biodiversity conservation; 2) Increase the knowledge and engagement of the conservation finance community on viable options for investment in nature. 3) Set up regional hubs to build know-how, generate deal flow and catalyse private investments._x000a_"/>
    <s v="NOT"/>
    <s v="EXCLUDED"/>
    <s v="Finance"/>
    <m/>
    <x v="3"/>
    <m/>
    <s v="Worldwide"/>
    <s v="Worldwide"/>
    <s v="Lower middle income"/>
    <s v="Worldwide: Terrestrial and forest landscapes are protected/ restored/ sustainably managed."/>
    <s v="Ecosystems Based Approach"/>
    <s v="Conservation"/>
    <m/>
    <s v="Revenue generating programs (e.g., smallholder farmer resilience project, with project revenues based on yield increase)"/>
    <m/>
    <s v="&lt;=$10m"/>
    <n v="10"/>
    <m/>
    <m/>
    <m/>
    <m/>
    <m/>
    <m/>
    <m/>
    <m/>
    <m/>
    <m/>
    <m/>
    <m/>
    <m/>
    <m/>
    <m/>
    <m/>
    <m/>
    <m/>
    <m/>
    <m/>
    <s v="Operational"/>
    <m/>
    <m/>
    <m/>
    <m/>
    <m/>
    <m/>
    <m/>
    <m/>
    <m/>
    <m/>
    <m/>
    <m/>
    <m/>
    <m/>
    <m/>
    <m/>
    <m/>
    <m/>
    <m/>
    <m/>
    <m/>
    <m/>
    <m/>
    <m/>
    <m/>
    <m/>
    <m/>
    <m/>
    <m/>
    <m/>
    <m/>
    <m/>
    <m/>
    <m/>
    <s v="Mitigation  emissions avoidance (e.g., renewable energy, clean cookstoves)"/>
    <m/>
    <m/>
    <m/>
    <m/>
    <m/>
    <m/>
    <m/>
    <m/>
  </r>
  <r>
    <s v="Fact sheet"/>
    <n v="45"/>
    <s v="Coastal Embakment in Lagos "/>
    <s v="Reinforcement of existing 18km of coastal embarkment and building additional 10km of sea walls in 5 Local governements in Lagos_x000a_Context:_x000a_Lagos is a coastal city, highly exposed to sea level rise and storm surges.5 most impacted LGAs located along the coast or having boundaries with a water bodies: Eti Osa, Lagos Island, Amuwo Odofin, Apapa, and Badagry._x000a_Over ~1 million people are impacted by flooding in these 5 coastal LGAs with ~$1.7 bn capital cost eroded from damage to infrastructure"/>
    <s v="NOT"/>
    <s v="EXCLUDED"/>
    <s v="The blue economy"/>
    <m/>
    <x v="0"/>
    <m/>
    <m/>
    <s v="Nigeria"/>
    <s v="Lower middle income"/>
    <s v="Nigeria: Floodproofing"/>
    <s v="Land Restoration &amp; Building Resilience"/>
    <s v="Infrastructures"/>
    <m/>
    <s v="Infra asset - brownfield (refurbishing, expanding or purchasing an existing facility)"/>
    <m/>
    <s v="$1bn-$5bn"/>
    <n v="1200"/>
    <m/>
    <m/>
    <m/>
    <m/>
    <s v="TBC"/>
    <m/>
    <m/>
    <s v="Lagos State Governement"/>
    <m/>
    <m/>
    <m/>
    <m/>
    <s v="TBC"/>
    <s v="TBC"/>
    <m/>
    <m/>
    <m/>
    <m/>
    <m/>
    <s v="Build, operate, transfer"/>
    <s v="Conceptual design"/>
    <s v="2022-2023"/>
    <s v="2023-2024"/>
    <s v="2023-2024"/>
    <s v="2024-2025"/>
    <s v="2025 onwards"/>
    <n v="2025"/>
    <m/>
    <s v="Seed (pre-revenue)_x000a_"/>
    <m/>
    <m/>
    <m/>
    <m/>
    <m/>
    <m/>
    <m/>
    <m/>
    <s v="Concessional finance"/>
    <m/>
    <m/>
    <m/>
    <m/>
    <m/>
    <m/>
    <m/>
    <m/>
    <m/>
    <m/>
    <m/>
    <m/>
    <m/>
    <m/>
    <m/>
    <m/>
    <m/>
    <s v="Adaptation &amp; resilience (e.g., flood defences, climate resilient crops)"/>
    <s v="600k+ Population living along the coastal region will be protected by coastal embarkment_x000a_$964mn in capital cost will be protected from being impacted by sea level rise_x000a_$4bn in GDP will also be protected"/>
    <s v="Infrastructure project protecting coastal communities, businesses and inrastructures from flooding risks"/>
    <m/>
    <s v="SDG 13 &amp; 11"/>
    <m/>
    <s v="BCG"/>
    <m/>
    <s v="Olayinka Majekodumni"/>
  </r>
  <r>
    <s v="CBCC"/>
    <n v="46"/>
    <s v="Congo Basin solid river waste treatment"/>
    <s v="Sorting, treatment, transformation, and recycling plant on a 100ha site in Brazzaville, intended to clean solid waste, such as plastic bags, out of the Congo river. The facility will include a fleet of 45 garbage trucks, and will commercialize the recycled waste as glass powder, granules of plastic, iron plates, fuel, green manure, etc."/>
    <s v="PRESENTED"/>
    <s v="EXTENDED"/>
    <s v="The blue economy"/>
    <s v="2, 5"/>
    <x v="0"/>
    <m/>
    <s v="Central Africa"/>
    <s v="DR Congo"/>
    <s v="Low income"/>
    <m/>
    <s v=" Circular blue economy, emissions reduction"/>
    <m/>
    <m/>
    <s v="Infra asset (greenfield)"/>
    <m/>
    <s v="$10m-$50m"/>
    <n v="40.799999999999997"/>
    <m/>
    <m/>
    <m/>
    <m/>
    <m/>
    <m/>
    <m/>
    <m/>
    <m/>
    <m/>
    <m/>
    <m/>
    <m/>
    <m/>
    <m/>
    <m/>
    <m/>
    <m/>
    <m/>
    <m/>
    <s v="Feasibility assessment"/>
    <m/>
    <m/>
    <m/>
    <m/>
    <m/>
    <m/>
    <m/>
    <m/>
    <m/>
    <m/>
    <m/>
    <m/>
    <m/>
    <m/>
    <m/>
    <m/>
    <m/>
    <m/>
    <m/>
    <m/>
    <m/>
    <m/>
    <m/>
    <m/>
    <m/>
    <m/>
    <m/>
    <m/>
    <m/>
    <m/>
    <m/>
    <m/>
    <m/>
    <m/>
    <s v="Adaptation &amp; resilience (e.g., flood defences, climate resilient crops)"/>
    <m/>
    <m/>
    <m/>
    <m/>
    <m/>
    <m/>
    <m/>
    <m/>
  </r>
  <r>
    <s v="CBCC"/>
    <n v="47"/>
    <s v="Conservation of Forests in the COMIFAC Area"/>
    <s v="Forest conservation program in the forests in the COMIFAC area (Commission des Forêts d'Afrique Centrale) in Central Africa, through governance and local management, land rights, and sustainability policies. Potential scope for implementation of a carbon credits scheme"/>
    <s v="PRESENTED"/>
    <s v="CORE"/>
    <s v="Carbon credit markets"/>
    <m/>
    <x v="0"/>
    <s v="Projects related to Commission des Forêts d'Afrique Centrale"/>
    <m/>
    <s v="Burundi, Cameroun, Chad,. Central Africa Republic, Congo, Democratic Republic of Congo, Equatorial Guinea, Gabon, Rwanda and. Sao Tomé &amp; Principe"/>
    <s v="Low income"/>
    <s v="Burundi, Cameroon, Central African Republic, Chad, Congo, DR Congo, Gabon, Rwanda"/>
    <s v="Agriculture &amp; Land"/>
    <s v="Forestry: The COMIFAC forest conservation project will lead to the conservation of forests in Central Africa, resulting in CO2e of sequestration"/>
    <s v="Land Restoration &amp; Building Resilience, Ecosystems Based Approach, Carbon Credits"/>
    <s v="Nonrevenue generating programs (e.g., wetland regeneration project, without carbon credits)"/>
    <s v="No sponsor"/>
    <s v="&lt;=$10m"/>
    <n v="7.34"/>
    <m/>
    <s v="Expect no public capital in final capital structure"/>
    <m/>
    <m/>
    <m/>
    <m/>
    <m/>
    <m/>
    <m/>
    <s v="REPALEAC"/>
    <s v="Demandside risk"/>
    <s v="The sustainability of the project will depend on the link with the carbon trading scheme in the Central African region"/>
    <s v="Congo Bassin Climate Commission"/>
    <m/>
    <m/>
    <m/>
    <s v="No"/>
    <m/>
    <m/>
    <m/>
    <s v="Feasibility assessment"/>
    <n v="20202022"/>
    <s v="2023"/>
    <n v="20232024"/>
    <s v="2024"/>
    <n v="20242030"/>
    <s v="June 2024"/>
    <s v="50% depending on the dynamics of the Carbon Trading in the region"/>
    <m/>
    <m/>
    <s v="Grant funding required"/>
    <s v="Feasibility assessment of the project"/>
    <s v="3.5 million"/>
    <s v="Grant, please specify which type:"/>
    <n v="0"/>
    <s v="CCBC"/>
    <s v="USD 7 million"/>
    <s v="Grant, please specify which type:: USD 7 million"/>
    <m/>
    <m/>
    <m/>
    <m/>
    <m/>
    <m/>
    <m/>
    <m/>
    <m/>
    <m/>
    <m/>
    <m/>
    <s v="Yes"/>
    <s v="USD 7 millions"/>
    <s v="expand the project"/>
    <s v="Equity, please specify which type:: Assuming the cabin trading market in Central Africa is operationnal"/>
    <m/>
    <s v="Mitigation  emissions removal (e.g., direct air capture, enhanced weathering), Mitigation  emissions capture (e.g., geothermal plant removing carbon at source)"/>
    <s v="The COMIFAC forest conservation project will lead to the conservation of forests in Central Africa, resulting in CO2e of sequestration"/>
    <m/>
    <m/>
    <s v="1. No poverty: 3. Good health &amp; well being: 7. Affordable &amp; clean energy: 8. Decent work &amp; economic growth: 10. Reduced inequalities: 11. Sustainable cities &amp; communities: 12. Responsible consumption &amp; production: 13. Climate action: 15. Life on land: 17. Partnerships for the goals"/>
    <n v="0"/>
    <s v="Nassim Oulmane UNECA, for more information please reach out to Mapeine Florentine from CBCC : Mapeine Florantine"/>
    <s v="Yes, please provide your email address:"/>
    <s v="oulmane@un.org"/>
  </r>
  <r>
    <s v="Santiago"/>
    <n v="48"/>
    <s v="CONSOLIDATION OF A SUSTAINABLE ENERGY SECTOR"/>
    <s v="The overall objective is to enhance rural economic development by ensuring adequate and modern access to sustainable electricity to improve the living conditions of the rural population and also the rural business environment with improved electricity supply as a public utility"/>
    <s v="NOT"/>
    <s v="EXCLUDED"/>
    <s v="Energy"/>
    <m/>
    <x v="2"/>
    <m/>
    <s v="Caribbean"/>
    <s v="Surinam"/>
    <s v="Upper middle income"/>
    <s v="Surinam"/>
    <s v="Energy transition"/>
    <m/>
    <m/>
    <m/>
    <m/>
    <s v="$10m-$50m"/>
    <n v="30"/>
    <m/>
    <m/>
    <m/>
    <m/>
    <m/>
    <m/>
    <m/>
    <m/>
    <m/>
    <m/>
    <m/>
    <m/>
    <s v="IDB, Energie Bedrijven Suriname"/>
    <m/>
    <m/>
    <m/>
    <m/>
    <m/>
    <m/>
    <m/>
    <s v="Feasibility assessment"/>
    <m/>
    <m/>
    <m/>
    <m/>
    <m/>
    <m/>
    <m/>
    <m/>
    <m/>
    <m/>
    <m/>
    <m/>
    <m/>
    <m/>
    <m/>
    <m/>
    <m/>
    <m/>
    <m/>
    <m/>
    <m/>
    <m/>
    <m/>
    <m/>
    <m/>
    <m/>
    <m/>
    <m/>
    <m/>
    <m/>
    <m/>
    <m/>
    <m/>
    <m/>
    <m/>
    <m/>
    <m/>
    <m/>
    <m/>
    <m/>
    <m/>
    <m/>
    <m/>
  </r>
  <r>
    <s v="Fact sheet"/>
    <n v="49"/>
    <s v="Construction and rehabilitation of critical transport links (inner-city roads)"/>
    <s v="Ensure critical transportation services are available to the public_x000a_Context:_x000a_By 2050, 11% of Transportation networks &amp; mobility assets will be affected by flooding."/>
    <s v="NOT"/>
    <s v="EXCLUDED"/>
    <s v="Transport"/>
    <m/>
    <x v="0"/>
    <m/>
    <m/>
    <s v="Nigeria"/>
    <s v="Lower middle income"/>
    <s v="Nigeria: Floodproofing"/>
    <s v="Transport"/>
    <s v="Inter-city roads"/>
    <m/>
    <s v="Infra asset - brownfield (refurbishing, expanding or purchasing an existing facility)"/>
    <m/>
    <s v="$100m-$500m"/>
    <n v="350"/>
    <m/>
    <m/>
    <m/>
    <m/>
    <s v="TBC"/>
    <m/>
    <m/>
    <s v="Lagos State Governement"/>
    <m/>
    <m/>
    <m/>
    <m/>
    <s v="TBC"/>
    <s v="TBC"/>
    <m/>
    <m/>
    <m/>
    <m/>
    <m/>
    <s v="Design, build, operate "/>
    <s v="Conceptual design"/>
    <s v="2022-2023"/>
    <s v="2023-2024"/>
    <s v="2023-2024"/>
    <s v="2024-2025"/>
    <s v="2025 onwards"/>
    <n v="2025"/>
    <m/>
    <s v="Seed (pre-revenue)_x000a_"/>
    <m/>
    <m/>
    <m/>
    <m/>
    <m/>
    <m/>
    <m/>
    <m/>
    <s v="Concessional finance"/>
    <m/>
    <m/>
    <m/>
    <m/>
    <m/>
    <m/>
    <m/>
    <m/>
    <m/>
    <m/>
    <m/>
    <m/>
    <m/>
    <m/>
    <m/>
    <m/>
    <m/>
    <s v="Adaptation &amp; resilience (e.g., flood defences, climate resilient crops)"/>
    <s v="&gt;6k Population living in areas exposed to severe flooding will be protected_x000a_$45mn capital cost will be protected from being impacted by sea level rise_x000a_$6.5bn in GDP will also be protected"/>
    <s v="Infrastructure project protecting flooded areas, communities, businesses and inrastructures from flooding risks"/>
    <m/>
    <s v="SDG 13 &amp; 11"/>
    <m/>
    <s v="BCG"/>
    <m/>
    <s v="Olayinka Majekodumni"/>
  </r>
  <r>
    <s v="Fact sheet"/>
    <n v="50"/>
    <s v="Construction and rehabilitation of inland waterways transport infrastructures"/>
    <s v="Ensure critical transportation services are available to the public_x000a_Context:_x000a_By 2050, 11% of Transportation networks &amp; mobility assets will be affected by flooding."/>
    <s v="NOT"/>
    <s v="EXCLUDED"/>
    <s v="Transport"/>
    <m/>
    <x v="0"/>
    <m/>
    <m/>
    <s v="Nigeria"/>
    <s v="Lower middle income"/>
    <s v="Nigeria: More efficient transportation and mobility"/>
    <s v="Transport"/>
    <s v="Waterways"/>
    <m/>
    <s v="Infra asset - brownfield (refurbishing, expanding or purchasing an existing facility)"/>
    <m/>
    <s v="$100m-$500m"/>
    <n v="200"/>
    <m/>
    <m/>
    <s v="$200mn"/>
    <s v="AFD (Agence Francaise de dévelopment)"/>
    <s v="TBC"/>
    <m/>
    <m/>
    <s v="Lagos State Governement"/>
    <m/>
    <m/>
    <m/>
    <m/>
    <s v="TBC"/>
    <s v="TBC"/>
    <m/>
    <m/>
    <m/>
    <m/>
    <m/>
    <s v="Build, operate, transfer"/>
    <s v="Feasibility assessment"/>
    <s v="2021-2022"/>
    <s v="2021-2022"/>
    <s v="2023-2024"/>
    <s v="2024-2025"/>
    <s v="2025 onwards"/>
    <s v="2025 onwards"/>
    <m/>
    <s v="Seed (pre-revenue)_x000a_"/>
    <m/>
    <m/>
    <m/>
    <m/>
    <m/>
    <m/>
    <m/>
    <m/>
    <s v="Concessional finance"/>
    <m/>
    <m/>
    <m/>
    <m/>
    <m/>
    <m/>
    <m/>
    <m/>
    <m/>
    <m/>
    <m/>
    <m/>
    <m/>
    <m/>
    <m/>
    <m/>
    <m/>
    <s v="Adaptation &amp; resilience (e.g., flood defences, climate resilient crops)"/>
    <s v="(Overall impact for all transportation projects)_x000a_&gt;6k Population living in areas exposed to severe flooding will be protected_x000a_$45mn capital cost will be protected from being impacted by sea level rise_x000a_$6.5bn in GDP will also be protected"/>
    <s v="Infrastructure project protecting flooded areas, communities, businesses and inrastructures from flooding risks"/>
    <m/>
    <s v="SDG 13 &amp; 11"/>
    <m/>
    <s v="BCG"/>
    <m/>
    <s v="Olayinka Majekodumni"/>
  </r>
  <r>
    <s v="PIDA PAP2"/>
    <n v="51"/>
    <s v="Construction of 287 MW Rusizi IV Hydropower project"/>
    <m/>
    <s v="NOT"/>
    <s v="EXCLUDED"/>
    <s v="Energy"/>
    <m/>
    <x v="0"/>
    <m/>
    <s v="East Africa"/>
    <s v="DR Congo"/>
    <s v="Low income"/>
    <m/>
    <s v="Energy"/>
    <s v="Generation - Hydro"/>
    <m/>
    <m/>
    <m/>
    <s v="$500m-$1bn"/>
    <n v="712"/>
    <m/>
    <m/>
    <m/>
    <m/>
    <m/>
    <m/>
    <m/>
    <m/>
    <m/>
    <m/>
    <m/>
    <m/>
    <m/>
    <m/>
    <m/>
    <m/>
    <m/>
    <m/>
    <m/>
    <m/>
    <s v="Feasibility assessment"/>
    <m/>
    <m/>
    <m/>
    <m/>
    <m/>
    <m/>
    <m/>
    <m/>
    <m/>
    <m/>
    <m/>
    <m/>
    <m/>
    <m/>
    <m/>
    <m/>
    <m/>
    <m/>
    <m/>
    <m/>
    <m/>
    <m/>
    <m/>
    <m/>
    <m/>
    <m/>
    <m/>
    <m/>
    <m/>
    <m/>
    <m/>
    <m/>
    <m/>
    <m/>
    <m/>
    <m/>
    <m/>
    <m/>
    <m/>
    <m/>
    <m/>
    <m/>
    <m/>
  </r>
  <r>
    <s v="PIDA PAP2"/>
    <n v="52"/>
    <s v="Construction of a bridge over the Oubangui River, development of missing links in the Bangui-Kisangani-Kampala &amp; Kisangani-Bujumbura road corridors, and facilitation of transport, trade and transit along the"/>
    <m/>
    <s v="NOT"/>
    <s v="EXCLUDED"/>
    <s v="Transport"/>
    <m/>
    <x v="0"/>
    <m/>
    <s v="Central Africa"/>
    <s v="DR Congo, Rwanda"/>
    <s v="Low income"/>
    <m/>
    <s v="Transport"/>
    <s v="Road"/>
    <m/>
    <m/>
    <m/>
    <s v="$1bn-$5bn"/>
    <n v="3492"/>
    <m/>
    <m/>
    <m/>
    <m/>
    <m/>
    <m/>
    <m/>
    <m/>
    <m/>
    <m/>
    <m/>
    <m/>
    <m/>
    <m/>
    <m/>
    <m/>
    <m/>
    <m/>
    <m/>
    <m/>
    <s v="Conceptual design"/>
    <m/>
    <m/>
    <m/>
    <m/>
    <m/>
    <m/>
    <m/>
    <m/>
    <m/>
    <m/>
    <m/>
    <m/>
    <m/>
    <m/>
    <m/>
    <m/>
    <m/>
    <m/>
    <m/>
    <m/>
    <m/>
    <m/>
    <m/>
    <m/>
    <m/>
    <m/>
    <m/>
    <m/>
    <m/>
    <m/>
    <m/>
    <m/>
    <m/>
    <m/>
    <m/>
    <m/>
    <m/>
    <m/>
    <m/>
    <m/>
    <m/>
    <m/>
    <m/>
  </r>
  <r>
    <s v="PIDA PAP2"/>
    <n v="53"/>
    <s v="Construction of Amilcar Cabral submarine cable system"/>
    <s v="Connecting the island nation of Cabo Verde to West Africa neighbors"/>
    <s v="NOT"/>
    <s v="EXCLUDED"/>
    <s v="Digital transformations"/>
    <m/>
    <x v="0"/>
    <m/>
    <s v="West Africa"/>
    <s v="Cabo Verde"/>
    <s v="Lower middle income"/>
    <m/>
    <s v="ICT"/>
    <s v="Terrestrial Connectivity Infrastructure"/>
    <m/>
    <s v="Infra asset (greenfield)"/>
    <m/>
    <s v="$50m-$100m"/>
    <n v="74.5"/>
    <m/>
    <m/>
    <m/>
    <m/>
    <m/>
    <m/>
    <m/>
    <m/>
    <m/>
    <m/>
    <m/>
    <m/>
    <m/>
    <m/>
    <m/>
    <m/>
    <m/>
    <m/>
    <m/>
    <m/>
    <s v="Structuring/ execution"/>
    <m/>
    <m/>
    <m/>
    <m/>
    <m/>
    <m/>
    <m/>
    <m/>
    <m/>
    <m/>
    <m/>
    <m/>
    <m/>
    <m/>
    <m/>
    <m/>
    <m/>
    <m/>
    <m/>
    <m/>
    <m/>
    <m/>
    <m/>
    <m/>
    <m/>
    <m/>
    <m/>
    <m/>
    <m/>
    <m/>
    <m/>
    <m/>
    <m/>
    <m/>
    <m/>
    <m/>
    <m/>
    <m/>
    <m/>
    <m/>
    <m/>
    <m/>
    <m/>
  </r>
  <r>
    <s v="PIDA PAP2"/>
    <n v="54"/>
    <s v="Construction of Central Corridor Standard Gauge Rail (SGR) of the Dar es Salaam – Isaka – Mwanza and Isaka – Kigali / Keza – Gitega – Musongati / Tabora - Kigoma/Uvinza - Musongati ‐ Gitega (with extension to Eastern DRC)"/>
    <m/>
    <s v="NOT"/>
    <s v="EXCLUDED"/>
    <s v="Transport"/>
    <m/>
    <x v="0"/>
    <m/>
    <s v="East Africa"/>
    <s v="Tanzania, Rwanda, DR Congo"/>
    <s v="Lower middle income"/>
    <m/>
    <s v="Transport"/>
    <s v="Rail"/>
    <m/>
    <s v="Infra asset (greenfield)"/>
    <m/>
    <s v="$1bn-$5bn"/>
    <n v="3676"/>
    <m/>
    <m/>
    <m/>
    <m/>
    <m/>
    <m/>
    <m/>
    <m/>
    <m/>
    <m/>
    <m/>
    <m/>
    <m/>
    <m/>
    <m/>
    <m/>
    <m/>
    <m/>
    <m/>
    <m/>
    <s v="Structuring/ execution"/>
    <m/>
    <m/>
    <m/>
    <m/>
    <m/>
    <m/>
    <m/>
    <m/>
    <m/>
    <m/>
    <m/>
    <m/>
    <m/>
    <m/>
    <m/>
    <m/>
    <m/>
    <m/>
    <m/>
    <m/>
    <m/>
    <m/>
    <m/>
    <m/>
    <m/>
    <m/>
    <m/>
    <m/>
    <m/>
    <m/>
    <m/>
    <m/>
    <m/>
    <m/>
    <m/>
    <m/>
    <m/>
    <m/>
    <m/>
    <m/>
    <m/>
    <m/>
    <m/>
  </r>
  <r>
    <s v="PIDA PAP2"/>
    <n v="55"/>
    <s v="Construction of dam and development of Palambo Hydroelectric Power Station"/>
    <m/>
    <s v="NOT"/>
    <s v="EXCLUDED"/>
    <s v="Energy"/>
    <m/>
    <x v="0"/>
    <m/>
    <s v="Central Africa"/>
    <s v="DR Congo"/>
    <s v="Low income"/>
    <m/>
    <s v="Water"/>
    <s v="Multipurpose Dams"/>
    <m/>
    <m/>
    <m/>
    <s v="&lt;=$10m"/>
    <n v="3"/>
    <m/>
    <m/>
    <m/>
    <m/>
    <m/>
    <m/>
    <m/>
    <m/>
    <m/>
    <m/>
    <m/>
    <m/>
    <m/>
    <m/>
    <m/>
    <m/>
    <m/>
    <m/>
    <m/>
    <m/>
    <s v="Feasibility assessment"/>
    <m/>
    <m/>
    <m/>
    <m/>
    <m/>
    <m/>
    <m/>
    <m/>
    <m/>
    <m/>
    <m/>
    <m/>
    <m/>
    <m/>
    <m/>
    <m/>
    <m/>
    <m/>
    <m/>
    <m/>
    <m/>
    <m/>
    <m/>
    <m/>
    <m/>
    <m/>
    <m/>
    <m/>
    <m/>
    <m/>
    <m/>
    <m/>
    <m/>
    <m/>
    <m/>
    <m/>
    <m/>
    <m/>
    <m/>
    <m/>
    <m/>
    <m/>
    <m/>
  </r>
  <r>
    <s v="Fact sheet"/>
    <n v="56"/>
    <s v="Construction of primary drainage channels in 4 regions in Lagos State"/>
    <s v="By 2030, 165km2 will be inundated across 14 LGAs in Lagos leading to &gt; 1.4M people affected by Sea Level rise and and storm surges_x000a_Current drainage systems are inadequate and not resilient enough to face upcoming climate events:_x000a_  No existing engineered storm water drainage system in most areas, and where available, it is in poor condition_x000a_  Most streets are not properly graded to discharge water_x000a_  Current drainage system laggs behind the rapid urbanization_x000a_Lagos State has developped a detailed drainage master plan to assess current drainage systems and suggest modifications for a more resilient Lagos State"/>
    <s v="NOT"/>
    <s v="EXTENDED"/>
    <s v="Cities"/>
    <m/>
    <x v="0"/>
    <s v="Subprojects:_x000a_ Build new &amp; rehabilitate existing secondary drainage systems that feed primary channels"/>
    <s v="West Africa"/>
    <s v="Nigeria"/>
    <s v="Lower middle income"/>
    <s v="Nigeria: Optimized drainage systems in a State severy impacted by Sea Level rise &amp; extreme precipitation"/>
    <s v="Water &amp; Cities"/>
    <s v="Water Infrastructures"/>
    <s v="Water &amp; Cities, Other: Please specify:Health  Reduction of waterborne diseases due to optimized drainage"/>
    <s v="Infra asset  brownfield (refurbishing, expanding or purchasing an existing facility)"/>
    <s v="No funding partner yet; Project is proposed by the Lagos State Governement  Ministry of Environment"/>
    <s v="$1bn-$5bn"/>
    <n v="2530"/>
    <m/>
    <s v="Expect no public capital in final capital structure"/>
    <m/>
    <m/>
    <s v="None"/>
    <m/>
    <m/>
    <s v="No financing commited to date"/>
    <m/>
    <s v="Not clear yet"/>
    <s v="Climate risk"/>
    <s v="Sea Level rise and extreme precipitation"/>
    <s v="Study phase completed by Dar alHandasah under the Ministry of Environment"/>
    <s v="not yet defined"/>
    <m/>
    <m/>
    <s v="No"/>
    <m/>
    <s v="No"/>
    <s v="Public private partnership"/>
    <s v="Feasibility assessment"/>
    <s v="2015"/>
    <s v="2015"/>
    <n v="20222023"/>
    <s v="2023"/>
    <s v="2028"/>
    <s v="2028"/>
    <s v="TBD"/>
    <m/>
    <m/>
    <s v="Unlock financing"/>
    <s v="Financial activities"/>
    <s v="TBD"/>
    <m/>
    <m/>
    <s v="FINANCIAL ACTIVITIES"/>
    <s v="TBC"/>
    <s v="Other, please specify:: NA"/>
    <s v="TBC"/>
    <s v="Not a bankable project in classic terms  But will prevent huge economic and social losses through building the city's resilience against climate risks"/>
    <s v="Investor engagement_x000a_Financing commitments"/>
    <m/>
    <m/>
    <m/>
    <m/>
    <m/>
    <m/>
    <m/>
    <m/>
    <m/>
    <s v="Yes"/>
    <s v="2,5 3bn"/>
    <s v="Project implementation"/>
    <s v="Concessional/ first loss debt, please specify which type:"/>
    <s v="TBD"/>
    <s v="Adaptation &amp; resilience (e.g., flood defences, climate resilient crops)"/>
    <s v="NA  its adaptation: NA  its adaptation: NA  its adaptation: NA  its adaptation: Protection of +400K people living in exposed areas to flooding: Protection of +400K people living in exposed areas to flooding: NA: NA: NA: $759M of capital cost due to damaged infrastructures will be avoided: $4.4bn in annual GDP will be protected (avoided disruptions from flooding)"/>
    <s v="See above"/>
    <m/>
    <s v="1. No poverty: 2. No hunger: 3. Good health &amp; well being: 6. Clean water &amp; sanitation: 8. Decent work &amp; economic growth: 9. Industry, innovation &amp; infrastructure: 10. Reduced inequalities: 11. Sustainable cities &amp; communities: 13. Climate action"/>
    <s v="TBD  probably the number of KM of drainage channels built or renovated (in total 1,100km)"/>
    <s v="Aicha Mezzour  BCG case  Building Lagos Adaptation &amp; Resilience Plan"/>
    <s v="Yes, please provide your email address:"/>
    <s v="mezzour.aicha@bcg.com"/>
  </r>
  <r>
    <s v="PIDA PAP2"/>
    <n v="57"/>
    <s v="Construction of Standard Gauge railway from Mtwara - Mbamba Bay railway with/and spurs to Liganga, and Mchuchuma."/>
    <m/>
    <s v="NOT"/>
    <s v="EXCLUDED"/>
    <s v="Transport"/>
    <m/>
    <x v="0"/>
    <m/>
    <s v="Southern Africa"/>
    <s v="Tanzania"/>
    <s v="Lower middle income"/>
    <m/>
    <s v="Transport"/>
    <s v="Rail"/>
    <m/>
    <s v="Infra asset (greenfield)"/>
    <m/>
    <s v="$5bn-$10bn"/>
    <n v="5500"/>
    <m/>
    <m/>
    <m/>
    <m/>
    <m/>
    <m/>
    <m/>
    <m/>
    <m/>
    <m/>
    <m/>
    <m/>
    <m/>
    <m/>
    <m/>
    <m/>
    <m/>
    <m/>
    <m/>
    <m/>
    <s v="Structuring/ execution"/>
    <m/>
    <m/>
    <m/>
    <m/>
    <m/>
    <m/>
    <m/>
    <m/>
    <m/>
    <m/>
    <m/>
    <m/>
    <m/>
    <m/>
    <m/>
    <m/>
    <m/>
    <m/>
    <m/>
    <m/>
    <m/>
    <m/>
    <m/>
    <m/>
    <m/>
    <m/>
    <m/>
    <m/>
    <m/>
    <m/>
    <m/>
    <m/>
    <m/>
    <m/>
    <m/>
    <m/>
    <m/>
    <m/>
    <m/>
    <m/>
    <m/>
    <m/>
    <m/>
  </r>
  <r>
    <s v="PIDA PAP2"/>
    <n v="58"/>
    <s v="Construction to standard gauge of the Mombasa – Nairobi – Malaba – Kampala - Kigali line (with Malaba – Nimule – Juba spur)"/>
    <m/>
    <s v="NOT"/>
    <s v="EXCLUDED"/>
    <s v="Transport"/>
    <m/>
    <x v="0"/>
    <m/>
    <s v="East Africa"/>
    <s v="Kenya, Uganda, Tanzania"/>
    <s v="Lower middle income"/>
    <m/>
    <s v="Transport"/>
    <s v="Rail"/>
    <m/>
    <s v="Infra asset (greenfield)"/>
    <m/>
    <s v="$10bn+"/>
    <n v="19200"/>
    <m/>
    <m/>
    <m/>
    <m/>
    <m/>
    <m/>
    <m/>
    <m/>
    <m/>
    <m/>
    <m/>
    <m/>
    <m/>
    <m/>
    <m/>
    <m/>
    <m/>
    <m/>
    <m/>
    <m/>
    <s v="Structuring/ execution"/>
    <m/>
    <m/>
    <m/>
    <m/>
    <m/>
    <m/>
    <m/>
    <m/>
    <m/>
    <m/>
    <m/>
    <m/>
    <m/>
    <m/>
    <m/>
    <m/>
    <m/>
    <m/>
    <m/>
    <m/>
    <m/>
    <m/>
    <m/>
    <m/>
    <m/>
    <m/>
    <m/>
    <m/>
    <m/>
    <m/>
    <m/>
    <m/>
    <m/>
    <m/>
    <m/>
    <m/>
    <m/>
    <m/>
    <m/>
    <m/>
    <m/>
    <m/>
    <m/>
  </r>
  <r>
    <s v="PIDA PAP2"/>
    <n v="59"/>
    <s v="CONTINENTAL AFRICA WATER INVESTMENT SUPPORT PROGRAM (AIP) ON TRANSBOUNDARY WATER INVESTMENT PROJECTS: INTEGRATED TRANSBOUNDARY AND REGIONAL INVESTMENTS IN WATER-HEALTH-ENERGY-FOOD SECURITY (WHEF)."/>
    <m/>
    <s v="NOT"/>
    <s v="EXCLUDED"/>
    <s v="Water"/>
    <m/>
    <x v="0"/>
    <m/>
    <s v="Multi-regional"/>
    <s v="Multi"/>
    <s v="Lower middle income"/>
    <m/>
    <s v="Water"/>
    <s v="Multipurpose Dams"/>
    <m/>
    <m/>
    <m/>
    <s v="$1bn-$5bn"/>
    <n v="1860"/>
    <m/>
    <m/>
    <m/>
    <m/>
    <m/>
    <m/>
    <m/>
    <m/>
    <m/>
    <m/>
    <m/>
    <m/>
    <m/>
    <m/>
    <m/>
    <m/>
    <m/>
    <m/>
    <m/>
    <m/>
    <s v="Conceptual design"/>
    <m/>
    <m/>
    <m/>
    <m/>
    <m/>
    <m/>
    <m/>
    <m/>
    <m/>
    <m/>
    <m/>
    <m/>
    <m/>
    <m/>
    <m/>
    <m/>
    <m/>
    <m/>
    <m/>
    <m/>
    <m/>
    <m/>
    <m/>
    <m/>
    <m/>
    <m/>
    <m/>
    <m/>
    <m/>
    <m/>
    <m/>
    <m/>
    <m/>
    <m/>
    <m/>
    <m/>
    <m/>
    <m/>
    <m/>
    <m/>
    <m/>
    <m/>
    <m/>
  </r>
  <r>
    <s v="PIDA PAP2"/>
    <n v="60"/>
    <s v="Continental seamless airspace in Africa in the context of SAATM "/>
    <m/>
    <s v="NOT"/>
    <s v="EXCLUDED"/>
    <s v="Energy"/>
    <m/>
    <x v="0"/>
    <m/>
    <s v="Multi-regional"/>
    <s v="Multi"/>
    <s v="Lower middle income"/>
    <m/>
    <s v="Energy"/>
    <m/>
    <m/>
    <m/>
    <m/>
    <s v="TBD"/>
    <s v="TBD"/>
    <m/>
    <m/>
    <m/>
    <m/>
    <m/>
    <m/>
    <m/>
    <m/>
    <m/>
    <m/>
    <m/>
    <m/>
    <m/>
    <m/>
    <m/>
    <m/>
    <m/>
    <m/>
    <m/>
    <m/>
    <m/>
    <m/>
    <m/>
    <m/>
    <m/>
    <m/>
    <m/>
    <m/>
    <m/>
    <m/>
    <m/>
    <m/>
    <m/>
    <m/>
    <m/>
    <m/>
    <m/>
    <m/>
    <m/>
    <m/>
    <m/>
    <m/>
    <m/>
    <m/>
    <m/>
    <m/>
    <m/>
    <m/>
    <m/>
    <m/>
    <m/>
    <m/>
    <m/>
    <m/>
    <m/>
    <m/>
    <m/>
    <m/>
    <m/>
    <m/>
    <m/>
    <m/>
    <m/>
    <m/>
  </r>
  <r>
    <s v="[Eric Mwangi]"/>
    <n v="61"/>
    <s v="Conversion of existing thermal generation to natural gas"/>
    <m/>
    <s v="NOT"/>
    <s v="EXCLUDED"/>
    <s v="Energy"/>
    <m/>
    <x v="0"/>
    <m/>
    <m/>
    <s v="TBD"/>
    <s v="Lower middle income"/>
    <m/>
    <s v="Energy"/>
    <m/>
    <m/>
    <m/>
    <m/>
    <s v="TBD"/>
    <s v="TBD"/>
    <m/>
    <m/>
    <m/>
    <m/>
    <m/>
    <m/>
    <m/>
    <m/>
    <m/>
    <m/>
    <m/>
    <m/>
    <m/>
    <m/>
    <m/>
    <m/>
    <m/>
    <m/>
    <m/>
    <m/>
    <m/>
    <m/>
    <m/>
    <m/>
    <m/>
    <m/>
    <m/>
    <m/>
    <m/>
    <m/>
    <m/>
    <m/>
    <m/>
    <m/>
    <m/>
    <m/>
    <m/>
    <m/>
    <m/>
    <m/>
    <m/>
    <m/>
    <m/>
    <m/>
    <m/>
    <m/>
    <m/>
    <m/>
    <m/>
    <m/>
    <m/>
    <m/>
    <m/>
    <m/>
    <m/>
    <m/>
    <m/>
    <m/>
    <m/>
    <m/>
    <m/>
    <m/>
    <m/>
    <m/>
  </r>
  <r>
    <s v="Egypt"/>
    <n v="62"/>
    <s v="Crop adaptation in the Nile Valley and Delta"/>
    <s v="​Egypt is planning to carry out several activities to encourage farmers to adapt new genotypes and technologies. Also, Egypt is planning to build resilience to unusual weather events in the delta and to address the effects of climate change on agricultural productivity, livelihoods and food security"/>
    <s v="PRESENTED"/>
    <s v="CORE"/>
    <s v="Agriculture"/>
    <m/>
    <x v="0"/>
    <m/>
    <s v="North Africa"/>
    <s v="Egypt"/>
    <s v="Lower middle income"/>
    <m/>
    <m/>
    <m/>
    <m/>
    <s v="Major program"/>
    <s v="Ministry of Agriculture and land reclamation, Egypt"/>
    <s v="$500m-$1bn"/>
    <n v="800"/>
    <m/>
    <m/>
    <m/>
    <m/>
    <m/>
    <m/>
    <m/>
    <m/>
    <m/>
    <m/>
    <m/>
    <m/>
    <m/>
    <m/>
    <m/>
    <m/>
    <m/>
    <m/>
    <m/>
    <m/>
    <s v="Feasibility assessment"/>
    <m/>
    <m/>
    <m/>
    <s v="2023-2030"/>
    <m/>
    <n v="2030"/>
    <m/>
    <m/>
    <m/>
    <m/>
    <m/>
    <m/>
    <m/>
    <m/>
    <m/>
    <m/>
    <m/>
    <m/>
    <m/>
    <m/>
    <m/>
    <m/>
    <m/>
    <m/>
    <m/>
    <m/>
    <m/>
    <m/>
    <m/>
    <m/>
    <m/>
    <m/>
    <m/>
    <m/>
    <s v="Adaptation &amp; resilience (e.g., flood defences, climate resilient crops)"/>
    <s v="The project will target 1.5m ha of land and 30m people in rural areas, aiming to ensure 20% of Nile Delta and Valley communities are resilient and aware of adaptation options. The program will also aim to increase annual production of wheat, barley, maize and sorghum to 12.2m, 0.45m, 10.6m, and 1.5m tones, respectively, with a total value of more than $54bn by 2030"/>
    <m/>
    <m/>
    <m/>
    <m/>
    <m/>
    <m/>
    <m/>
  </r>
  <r>
    <s v="PIDA PAP2"/>
    <n v="63"/>
    <s v="Dawa River Multi-purpose Dam"/>
    <m/>
    <s v="NOT"/>
    <s v="EXCLUDED"/>
    <s v="Energy"/>
    <m/>
    <x v="0"/>
    <m/>
    <s v="East Africa"/>
    <s v="Ethiopia, Kenya, Somalia"/>
    <s v="Low income"/>
    <m/>
    <s v="Water"/>
    <s v="Multipurpose Dams"/>
    <m/>
    <m/>
    <m/>
    <s v="$500m-$1bn"/>
    <n v="634"/>
    <m/>
    <m/>
    <m/>
    <m/>
    <m/>
    <m/>
    <m/>
    <m/>
    <m/>
    <m/>
    <m/>
    <m/>
    <m/>
    <m/>
    <m/>
    <m/>
    <m/>
    <m/>
    <m/>
    <m/>
    <s v="Conceptual design"/>
    <m/>
    <m/>
    <m/>
    <m/>
    <m/>
    <m/>
    <m/>
    <m/>
    <m/>
    <m/>
    <m/>
    <m/>
    <m/>
    <m/>
    <m/>
    <m/>
    <m/>
    <m/>
    <m/>
    <m/>
    <m/>
    <m/>
    <m/>
    <m/>
    <m/>
    <m/>
    <m/>
    <m/>
    <m/>
    <m/>
    <m/>
    <m/>
    <m/>
    <m/>
    <m/>
    <m/>
    <m/>
    <m/>
    <m/>
    <m/>
    <m/>
    <m/>
    <m/>
  </r>
  <r>
    <s v="Breakthrough"/>
    <n v="64"/>
    <s v="Desert to Power G5 Sahel Facility"/>
    <m/>
    <s v="NOT"/>
    <s v="EXCLUDED"/>
    <s v="Energy"/>
    <m/>
    <x v="0"/>
    <m/>
    <s v="North Africa"/>
    <s v="Burkina Faso, Chad, Mali, Mauritania, and Niger"/>
    <s v="Low income"/>
    <m/>
    <s v="Energy"/>
    <m/>
    <m/>
    <s v="Infra asset (greenfield)"/>
    <m/>
    <s v="$100m-$500m"/>
    <n v="437"/>
    <m/>
    <m/>
    <m/>
    <m/>
    <m/>
    <m/>
    <m/>
    <m/>
    <m/>
    <m/>
    <m/>
    <m/>
    <m/>
    <m/>
    <m/>
    <m/>
    <m/>
    <m/>
    <m/>
    <m/>
    <s v="Conceptual design"/>
    <m/>
    <m/>
    <m/>
    <m/>
    <m/>
    <m/>
    <m/>
    <m/>
    <m/>
    <m/>
    <m/>
    <m/>
    <m/>
    <m/>
    <m/>
    <m/>
    <m/>
    <m/>
    <m/>
    <m/>
    <m/>
    <m/>
    <m/>
    <m/>
    <m/>
    <m/>
    <m/>
    <m/>
    <m/>
    <m/>
    <m/>
    <m/>
    <m/>
    <m/>
    <m/>
    <m/>
    <m/>
    <m/>
    <m/>
    <m/>
    <m/>
    <m/>
    <m/>
  </r>
  <r>
    <s v="CBCC"/>
    <n v="65"/>
    <s v="Design and carry out micro-and pico-electricity pilot projects associated with the production of drinking water"/>
    <m/>
    <s v="NOT"/>
    <s v="EXCLUDED"/>
    <s v="Water"/>
    <n v="1"/>
    <x v="0"/>
    <m/>
    <s v="Central Africa"/>
    <s v="TBD"/>
    <s v="Low income"/>
    <m/>
    <s v="Carbon emission avoidance/Forest conservation/Biodiversity conservation/Access to clean electricity"/>
    <m/>
    <m/>
    <s v="Limited-scope program"/>
    <m/>
    <s v="&lt;=$10m"/>
    <n v="3.4851030000000001"/>
    <m/>
    <m/>
    <m/>
    <m/>
    <m/>
    <m/>
    <m/>
    <m/>
    <m/>
    <m/>
    <m/>
    <m/>
    <m/>
    <m/>
    <m/>
    <m/>
    <m/>
    <m/>
    <m/>
    <m/>
    <s v="Feasibility assessment"/>
    <m/>
    <m/>
    <m/>
    <m/>
    <m/>
    <m/>
    <m/>
    <m/>
    <m/>
    <m/>
    <m/>
    <m/>
    <m/>
    <m/>
    <m/>
    <m/>
    <m/>
    <m/>
    <m/>
    <m/>
    <m/>
    <m/>
    <m/>
    <m/>
    <m/>
    <m/>
    <m/>
    <m/>
    <m/>
    <m/>
    <m/>
    <m/>
    <m/>
    <m/>
    <s v="Adaptation &amp; resilience (e.g., flood defences, climate resilient crops)"/>
    <m/>
    <m/>
    <m/>
    <m/>
    <m/>
    <m/>
    <m/>
    <m/>
  </r>
  <r>
    <s v="Fact sheet"/>
    <n v="66"/>
    <s v="Develop an alternative water supply"/>
    <s v="Develop an alternative water supply (1.3bn gallons per day) to minimize ground water extraction_x000a_Context:_x000a_Lagos experiences land subsidence up to 6cm per annum highly contributed by unregulated drilling of boreholes and water extraction from the aquifers  _x000a_7 LGAs most exposed to land subsidence are: Eti Osa, Apapa, Lagos Island, Ajeromi Ifelodun, Lagos Mainland, Epe, and Kosofe"/>
    <s v="NOT"/>
    <s v="EXCLUDED"/>
    <s v="Water"/>
    <m/>
    <x v="0"/>
    <m/>
    <m/>
    <s v="Nigeria"/>
    <s v="Lower middle income"/>
    <s v="Nigeria: Floodproofing the city by reducing land subsidence "/>
    <s v="Water &amp; Cities"/>
    <s v="Water"/>
    <m/>
    <s v="Revenue generating programs (e.g., smallholder farmer resilience project, with project revenues based on yield increase)"/>
    <m/>
    <s v="$1bn-$5bn"/>
    <n v="1800"/>
    <m/>
    <m/>
    <m/>
    <m/>
    <s v="TBC"/>
    <m/>
    <m/>
    <s v="Lagos State Governement"/>
    <m/>
    <m/>
    <m/>
    <m/>
    <s v="TBC"/>
    <s v="TBC"/>
    <m/>
    <m/>
    <m/>
    <m/>
    <m/>
    <s v="Public private partnership"/>
    <s v="Conceptual design"/>
    <s v="2022-2023"/>
    <s v="2023-2024"/>
    <s v="2023-2024"/>
    <s v="2024-2025"/>
    <s v="2025 onwards"/>
    <n v="2025"/>
    <m/>
    <s v="Seed (pre-revenue)_x000a_"/>
    <m/>
    <m/>
    <m/>
    <m/>
    <m/>
    <m/>
    <m/>
    <m/>
    <s v="PPPs"/>
    <m/>
    <m/>
    <m/>
    <m/>
    <m/>
    <m/>
    <m/>
    <m/>
    <m/>
    <m/>
    <m/>
    <m/>
    <m/>
    <m/>
    <m/>
    <m/>
    <m/>
    <s v="Adaptation &amp; resilience (e.g., flood defences, climate resilient crops)"/>
    <s v="&gt;100k Population living in areas exposed to severe flooding will be protected_x000a_$903mn reduction in capital cost from SLR and Extreme event damages_x000a_$4.7bn for 8 years of revenue (up to 2030) from distribution and sales of water"/>
    <s v="Reduced land subsidence leading to increased resilience to floods"/>
    <m/>
    <s v="SDG 13 &amp; 11"/>
    <m/>
    <s v="BCG"/>
    <m/>
    <s v="Olayinka Majekodumni"/>
  </r>
  <r>
    <s v="PIDA PAP2"/>
    <n v="67"/>
    <s v="Development of BAC and LOTEMO hydroelectric sites on the Lobaye River, and related works in CAR"/>
    <m/>
    <s v="NOT"/>
    <s v="EXCLUDED"/>
    <s v="Energy"/>
    <m/>
    <x v="0"/>
    <m/>
    <s v="Central Africa"/>
    <s v="Central African Republic, Chad, DR Congo"/>
    <s v="Low income"/>
    <m/>
    <s v="Energy"/>
    <s v="Generation - Hydro"/>
    <m/>
    <s v="Infra asset (greenfield)"/>
    <m/>
    <s v="$100m-$500m"/>
    <n v="408"/>
    <m/>
    <m/>
    <m/>
    <m/>
    <m/>
    <m/>
    <m/>
    <m/>
    <m/>
    <m/>
    <m/>
    <m/>
    <m/>
    <m/>
    <m/>
    <m/>
    <m/>
    <m/>
    <m/>
    <m/>
    <s v="Feasibility assessment"/>
    <m/>
    <m/>
    <m/>
    <m/>
    <m/>
    <m/>
    <m/>
    <m/>
    <m/>
    <m/>
    <m/>
    <m/>
    <m/>
    <m/>
    <m/>
    <m/>
    <m/>
    <m/>
    <m/>
    <m/>
    <m/>
    <m/>
    <m/>
    <m/>
    <m/>
    <m/>
    <m/>
    <m/>
    <m/>
    <m/>
    <m/>
    <m/>
    <m/>
    <m/>
    <s v="Mitigation  emissions avoidance (e.g., renewable energy, clean cookstoves)"/>
    <m/>
    <m/>
    <m/>
    <m/>
    <m/>
    <m/>
    <m/>
    <m/>
  </r>
  <r>
    <s v="PIDA PAP2"/>
    <n v="68"/>
    <s v="Development of data center infrastructure underpinning the digital economy"/>
    <m/>
    <s v="NOT"/>
    <s v="EXCLUDED"/>
    <s v="Digital transformations"/>
    <m/>
    <x v="0"/>
    <m/>
    <s v="Central Africa"/>
    <s v="TBD"/>
    <s v="Low income"/>
    <m/>
    <s v="ICT"/>
    <s v="Internet exchange points"/>
    <m/>
    <m/>
    <m/>
    <s v="$50m-$100m"/>
    <n v="92.5"/>
    <m/>
    <m/>
    <m/>
    <m/>
    <m/>
    <m/>
    <m/>
    <m/>
    <m/>
    <m/>
    <m/>
    <m/>
    <m/>
    <m/>
    <m/>
    <m/>
    <m/>
    <m/>
    <m/>
    <m/>
    <s v="Conceptual design"/>
    <m/>
    <m/>
    <m/>
    <m/>
    <m/>
    <m/>
    <m/>
    <m/>
    <m/>
    <m/>
    <m/>
    <m/>
    <m/>
    <m/>
    <m/>
    <m/>
    <m/>
    <m/>
    <m/>
    <m/>
    <m/>
    <m/>
    <m/>
    <m/>
    <m/>
    <m/>
    <m/>
    <m/>
    <m/>
    <m/>
    <m/>
    <m/>
    <m/>
    <m/>
    <m/>
    <m/>
    <m/>
    <m/>
    <m/>
    <m/>
    <m/>
    <m/>
    <m/>
  </r>
  <r>
    <s v="PIDA PAP2"/>
    <n v="69"/>
    <s v="Development of the BOOUE and TSENGUE-LELEDI hydroelectric sites, and construction of the associated transmission lines"/>
    <m/>
    <s v="NOT"/>
    <s v="EXCLUDED"/>
    <s v="Energy"/>
    <m/>
    <x v="0"/>
    <m/>
    <s v="Central Africa"/>
    <s v="Gabon"/>
    <s v="Upper middle income"/>
    <m/>
    <s v="Energy"/>
    <s v="Generation - Hydro"/>
    <m/>
    <s v="Infra asset (greenfield)"/>
    <m/>
    <s v="$1bn-$5bn"/>
    <n v="1784"/>
    <m/>
    <m/>
    <m/>
    <m/>
    <m/>
    <m/>
    <m/>
    <m/>
    <m/>
    <m/>
    <m/>
    <m/>
    <m/>
    <m/>
    <m/>
    <m/>
    <m/>
    <m/>
    <m/>
    <m/>
    <s v="Structuring/ execution"/>
    <m/>
    <m/>
    <m/>
    <m/>
    <m/>
    <m/>
    <m/>
    <m/>
    <m/>
    <m/>
    <m/>
    <m/>
    <m/>
    <m/>
    <m/>
    <m/>
    <m/>
    <m/>
    <m/>
    <m/>
    <m/>
    <m/>
    <m/>
    <m/>
    <m/>
    <m/>
    <m/>
    <m/>
    <m/>
    <m/>
    <m/>
    <m/>
    <m/>
    <m/>
    <s v="Mitigation  emissions avoidance (e.g., renewable energy, clean cookstoves)"/>
    <m/>
    <m/>
    <m/>
    <m/>
    <m/>
    <m/>
    <m/>
    <m/>
  </r>
  <r>
    <s v="PIDA PAP2"/>
    <n v="70"/>
    <s v="Development of the Chollet hydroelectric site and associated transmission lines"/>
    <m/>
    <s v="NOT"/>
    <s v="EXCLUDED"/>
    <s v="Energy"/>
    <m/>
    <x v="0"/>
    <m/>
    <s v="Central Africa"/>
    <s v="Cameroon"/>
    <s v="Lower middle income"/>
    <m/>
    <s v="Energy"/>
    <s v="Generation - Hydro"/>
    <m/>
    <s v="Infra asset (greenfield)"/>
    <m/>
    <s v="$1bn-$5bn"/>
    <n v="2009.7629999999999"/>
    <m/>
    <m/>
    <m/>
    <m/>
    <m/>
    <m/>
    <m/>
    <m/>
    <m/>
    <m/>
    <m/>
    <m/>
    <m/>
    <m/>
    <m/>
    <m/>
    <m/>
    <m/>
    <m/>
    <m/>
    <s v="Feasibility assessment"/>
    <m/>
    <m/>
    <m/>
    <m/>
    <m/>
    <m/>
    <m/>
    <m/>
    <m/>
    <m/>
    <m/>
    <m/>
    <m/>
    <m/>
    <m/>
    <m/>
    <m/>
    <m/>
    <m/>
    <m/>
    <m/>
    <m/>
    <m/>
    <m/>
    <m/>
    <m/>
    <m/>
    <m/>
    <m/>
    <m/>
    <m/>
    <m/>
    <m/>
    <m/>
    <s v="Mitigation  emissions avoidance (e.g., renewable energy, clean cookstoves)"/>
    <m/>
    <m/>
    <m/>
    <m/>
    <m/>
    <m/>
    <m/>
    <m/>
  </r>
  <r>
    <s v="CBCC"/>
    <n v="71"/>
    <s v="Development of the collectors of the sites of Zamba, Amelo, Ntendengele, and Matombe in the lower town of Mbanza-Ngungu "/>
    <m/>
    <s v="NOT"/>
    <s v="EXCLUDED"/>
    <s v="Cities"/>
    <m/>
    <x v="0"/>
    <m/>
    <s v="Central Africa"/>
    <s v="DR Congo"/>
    <s v="Low income"/>
    <m/>
    <s v="Nature-based solution/Reforestation/Adaptation"/>
    <m/>
    <m/>
    <m/>
    <m/>
    <s v="&lt;=$10m"/>
    <n v="2.7516699999999998"/>
    <m/>
    <m/>
    <m/>
    <m/>
    <m/>
    <m/>
    <m/>
    <m/>
    <m/>
    <m/>
    <m/>
    <m/>
    <m/>
    <m/>
    <m/>
    <m/>
    <m/>
    <m/>
    <m/>
    <m/>
    <m/>
    <m/>
    <m/>
    <m/>
    <m/>
    <m/>
    <m/>
    <m/>
    <m/>
    <m/>
    <m/>
    <m/>
    <m/>
    <m/>
    <m/>
    <m/>
    <m/>
    <m/>
    <m/>
    <m/>
    <m/>
    <m/>
    <m/>
    <m/>
    <m/>
    <m/>
    <m/>
    <m/>
    <m/>
    <m/>
    <m/>
    <m/>
    <m/>
    <m/>
    <m/>
    <m/>
    <m/>
    <m/>
    <m/>
    <m/>
    <m/>
    <m/>
    <m/>
    <m/>
  </r>
  <r>
    <s v="Fact sheet"/>
    <n v="72"/>
    <s v="Dibwangui hydroelectric power plant (Eranove)"/>
    <s v="Dibwangui is a run-of-river hydroelectric power plant project, with a capacity of 15MW, which will provide 90GWh of renewable energy in southern rural Gabon (interconnected grid of Louetsi). The project is part of the country's commitment to the Paris Climate Agreement to reduce its greenhouse gas emissions by at least 50% by 2025 by initiating an energy transition based primarily on hydropower. The project will reduce CO2 emissions by c.4 million tonnes over 50 years for an output of 90GWh (compared to the average level of emissions of the plants currently supplying the gird). The project also includes a transmission line to the local grid and a rural electrification line."/>
    <s v="NOT"/>
    <s v="EXTENDED"/>
    <s v="Energy"/>
    <m/>
    <x v="0"/>
    <m/>
    <m/>
    <s v="Gabon"/>
    <s v="Upper middle income"/>
    <s v="Gabon: The power plant will supply energy to the interconnected grid of Louetsi in South Gabon. The project will contribute to :_x000a_- The local development of south Gabon which was hampered by an insufficient and expensive access to energy_x000a_- The national transition towards renewable energy_x000a__x000a_In its second Nationally Determined Contribution (NDC), Gabon has commited to remain carbon neutral up to and beyond 2050."/>
    <s v="Energy"/>
    <s v="Hydropower"/>
    <m/>
    <s v="Infra asset  greenfield"/>
    <m/>
    <s v="$100m-$500m"/>
    <n v="138.30000000000001"/>
    <m/>
    <m/>
    <s v="The project is being developped by Eranove and FGIS (Gabonese Strategic Investment Fund - through its subsidiary GPC - Gabon Power Company) as co-sponsors. Part of the public capital will therefore be provided by FGIS. In addition, the sponsors are looking for grants and subsidies to improve affordability."/>
    <s v="Public capital : FGIS_x000a_Philantropic : to be determined"/>
    <s v="75/25"/>
    <s v="The project will attract a maximum of c.125m€ private financing (debt or equity), depending on amount of grants/subsidies raised for the project."/>
    <m/>
    <s v="Eranove and Gabon Power Company (subsidiary of FGIS - Fonds Gabonais d'Investissements Stratégiques)"/>
    <m/>
    <m/>
    <m/>
    <m/>
    <s v="Eranove and GPC"/>
    <s v="N/A"/>
    <m/>
    <m/>
    <m/>
    <m/>
    <m/>
    <s v="Build, operate, transfer"/>
    <s v="Feasibility assessment"/>
    <s v="2016-2019"/>
    <s v="2019-2022"/>
    <s v="2022-2023"/>
    <s v="2014-2027"/>
    <s v="2027-2057"/>
    <s v="Early 2027"/>
    <m/>
    <s v="Financing phase (post studies which are completed), leading to financial close and start of construction"/>
    <m/>
    <m/>
    <m/>
    <m/>
    <m/>
    <m/>
    <m/>
    <m/>
    <s v="Grant for rural electrification or viability gap funding to reduce tariff."/>
    <s v="No minimum required."/>
    <m/>
    <m/>
    <m/>
    <m/>
    <m/>
    <m/>
    <m/>
    <m/>
    <m/>
    <m/>
    <m/>
    <m/>
    <m/>
    <m/>
    <m/>
    <m/>
    <s v="Mitigation  emissions avoidance (e.g., renewable energy, clean cookstoves)"/>
    <s v="c.4 million tonnes of CO2 emissions avoided over 50 years_x000a_Up to 70,000 gabonese provided with renewable energy"/>
    <s v="The project will provide c. 90GWh per year. As per IHA, the project will emit 15geqCO2/kWh. Current energy source on the grid emit c. 980geqCO2/kWh on average."/>
    <s v="Contribution to overall CO2 emission objectives and reduction of reliance on carbon intensive power production, by substituting with clean hydropower"/>
    <s v="Primary impacts of the project:_x000a_13. Climate action, 7. Affordable and clean energy, 11. Sustainable cities and communities, 8. Decent work and economic growth_x000a__x000a_Secondary impacts of the project: 1. No poverty, 2. 0 hunger, 3. good health, 4. quality education, 6. access to clean water, 12. responsible consumption, 14. preservation of aquatic life, 15. preservation of fauna and flora and 17. stakeholder engagement plan"/>
    <s v="MRV is ensured by Eranove Group's annual sustainable development report, which is audited by Mazars and available online as part of the annual non-financial reporting commitments"/>
    <s v="Eranove"/>
    <m/>
    <s v="Julie Blümmel-Gascoin _x000a_Deputy Director Innovative Finance_x000a_j.blummel@eranove.com_x000a__x000a_Charlotte Rey_x000a_Project Finance Manager_x000a_c.rey@eranove.com"/>
  </r>
  <r>
    <s v="PIDA PAP2"/>
    <n v="73"/>
    <s v="Doubling of the RN06 between Mascara and Bechar over 500km and the RN50 between Bechar and the Algerian-Mauritania border over 1700km"/>
    <m/>
    <s v="NOT"/>
    <s v="EXCLUDED"/>
    <s v="Transport"/>
    <m/>
    <x v="0"/>
    <m/>
    <s v="North Africa"/>
    <s v="Algeria"/>
    <s v="Lower middle income"/>
    <m/>
    <s v="Transport"/>
    <s v="Road"/>
    <m/>
    <s v="Infra asset (greenfield)"/>
    <m/>
    <s v="$5bn-$10bn"/>
    <n v="5121.6000000000004"/>
    <m/>
    <m/>
    <m/>
    <m/>
    <m/>
    <m/>
    <m/>
    <m/>
    <m/>
    <m/>
    <m/>
    <m/>
    <m/>
    <m/>
    <m/>
    <m/>
    <m/>
    <m/>
    <m/>
    <m/>
    <s v="Structuring/ execution"/>
    <m/>
    <m/>
    <m/>
    <m/>
    <m/>
    <m/>
    <m/>
    <m/>
    <m/>
    <m/>
    <m/>
    <m/>
    <m/>
    <m/>
    <m/>
    <m/>
    <m/>
    <m/>
    <m/>
    <m/>
    <m/>
    <m/>
    <m/>
    <m/>
    <m/>
    <m/>
    <m/>
    <m/>
    <m/>
    <m/>
    <m/>
    <m/>
    <m/>
    <m/>
    <m/>
    <m/>
    <m/>
    <m/>
    <m/>
    <m/>
    <m/>
    <m/>
    <m/>
  </r>
  <r>
    <s v="Bangkok"/>
    <n v="74"/>
    <s v="Dudh Koshi Storage Hydropower Project "/>
    <m/>
    <s v="PRESENTED"/>
    <s v="EXCLUDED"/>
    <s v="Energy"/>
    <m/>
    <x v="1"/>
    <m/>
    <m/>
    <s v="Nepal"/>
    <s v="Lower middle income"/>
    <m/>
    <s v="Energy"/>
    <m/>
    <m/>
    <m/>
    <m/>
    <s v="$1bn-$5bn"/>
    <n v="2300"/>
    <m/>
    <m/>
    <m/>
    <m/>
    <m/>
    <m/>
    <m/>
    <m/>
    <m/>
    <m/>
    <m/>
    <m/>
    <m/>
    <m/>
    <m/>
    <m/>
    <m/>
    <m/>
    <m/>
    <m/>
    <s v="Feasibility assessment"/>
    <m/>
    <m/>
    <m/>
    <m/>
    <m/>
    <m/>
    <m/>
    <m/>
    <m/>
    <m/>
    <m/>
    <m/>
    <m/>
    <m/>
    <m/>
    <m/>
    <m/>
    <m/>
    <m/>
    <m/>
    <m/>
    <m/>
    <m/>
    <m/>
    <m/>
    <m/>
    <m/>
    <m/>
    <m/>
    <m/>
    <m/>
    <m/>
    <m/>
    <m/>
    <s v="Mitigation  emissions avoidance (e.g., renewable energy, clean cookstoves)"/>
    <m/>
    <m/>
    <m/>
    <m/>
    <m/>
    <m/>
    <m/>
    <m/>
  </r>
  <r>
    <s v="PIDA PAP2"/>
    <n v="75"/>
    <s v="E. Africa Green Power Transmssion Network (Project 6)"/>
    <s v="Cross-border interconnection between Guba (Ethiopia) and Kahrtoum (Sudan)"/>
    <s v="NOT"/>
    <s v="EXCLUDED"/>
    <s v="Energy"/>
    <m/>
    <x v="0"/>
    <m/>
    <s v="East Africa"/>
    <s v="Ethiopa"/>
    <s v="Low income"/>
    <m/>
    <s v="Energy"/>
    <s v="Transmission Lines"/>
    <m/>
    <s v="Infra asset (greenfield)"/>
    <m/>
    <s v="$500m-$1bn"/>
    <n v="670"/>
    <m/>
    <m/>
    <m/>
    <m/>
    <m/>
    <m/>
    <m/>
    <m/>
    <m/>
    <m/>
    <m/>
    <m/>
    <m/>
    <m/>
    <m/>
    <m/>
    <m/>
    <m/>
    <m/>
    <m/>
    <s v="Feasibility assessment"/>
    <m/>
    <m/>
    <m/>
    <m/>
    <m/>
    <m/>
    <m/>
    <m/>
    <m/>
    <m/>
    <m/>
    <m/>
    <m/>
    <m/>
    <m/>
    <m/>
    <m/>
    <m/>
    <m/>
    <m/>
    <m/>
    <m/>
    <m/>
    <m/>
    <m/>
    <m/>
    <m/>
    <m/>
    <m/>
    <m/>
    <m/>
    <m/>
    <m/>
    <m/>
    <s v="Mitigation  emissions avoidance (e.g., renewable energy, clean cookstoves)"/>
    <m/>
    <m/>
    <m/>
    <m/>
    <m/>
    <m/>
    <m/>
    <m/>
  </r>
  <r>
    <s v="Fact sheet"/>
    <n v="76"/>
    <s v="Early warning systems - Flooding"/>
    <s v="Establish flood warning observation systems equipped to collect, interpret &amp; forecast weather events and alert residents in 10 highly_x000b_exposed LGAs_x000a_Context:_x000a_14 LGAs1 in Lagos are located along major waterways, making these LGAs especially vulnerable to storm surge due to SLR and extreme weather events _x000a_Throughout the state, severe flooding due to extreme weather events renders 4001 health facilities inaccessible and prevents over 500,0001 students from accessing schools each year_x000a_Storm surge incidents will affect over 1.4million1 Lagos residents leading to potential, displacement and loss of livelihood _x000a_Inability to sufficiently anticipate and prepare for disaster events is a major contributory factor to approximately 17% of annual GDP loss for Lagos state"/>
    <s v="NOT"/>
    <s v="EXCLUDED"/>
    <s v="Digital transformations"/>
    <m/>
    <x v="0"/>
    <m/>
    <m/>
    <s v="Nigeria"/>
    <s v="Lower middle income"/>
    <s v="Nigeria: Risk anticipation"/>
    <s v="Water &amp; Cities"/>
    <s v="Technology"/>
    <m/>
    <s v="Non-revenue generating programs (e.g., wetland regeneration project, without carbon credits)Fund (e.g., cleantech growth equity fund)"/>
    <m/>
    <s v="$10m-$50m"/>
    <n v="20"/>
    <m/>
    <m/>
    <m/>
    <m/>
    <s v="TBC"/>
    <m/>
    <m/>
    <s v="Lagos State Governement"/>
    <m/>
    <m/>
    <m/>
    <m/>
    <s v="TBC"/>
    <s v="TBC"/>
    <m/>
    <m/>
    <m/>
    <m/>
    <m/>
    <s v="Other: please specify "/>
    <s v="Conceptual design"/>
    <s v="2022-2023"/>
    <s v="2023-2024"/>
    <s v="2023-2024"/>
    <s v="2024-2025"/>
    <s v="2025 onwards"/>
    <n v="2025"/>
    <m/>
    <s v="Seed (pre-revenue)_x000a_"/>
    <m/>
    <m/>
    <m/>
    <m/>
    <m/>
    <m/>
    <m/>
    <m/>
    <s v="Grants or guarantees"/>
    <m/>
    <m/>
    <m/>
    <m/>
    <m/>
    <m/>
    <m/>
    <m/>
    <m/>
    <m/>
    <m/>
    <m/>
    <m/>
    <m/>
    <m/>
    <m/>
    <m/>
    <s v="Adaptation &amp; resilience (e.g., flood defences, climate resilient crops)"/>
    <s v="&gt;120k Population living in areas exposed to severe flooding will be protected_x000a_$51mn in capital cost and GDP will be protected from being impacted by sea level rise"/>
    <s v="Risk anticipation"/>
    <m/>
    <s v="SDG 13 &amp; 11"/>
    <m/>
    <s v="BCG"/>
    <m/>
    <s v="Olayinka Majekodumni"/>
  </r>
  <r>
    <s v="Fact sheet"/>
    <n v="77"/>
    <s v="Early warning systems - Health"/>
    <s v="Implement surveillance systems for existing and new disease risks incl. a fully equipped level 4 bio security infectious diseases facility ; implement drinking water and sanitation programs in areas at risk from climate change_x000a_Context:_x000a_By 2030, more than 165km2 will be inundated across 14 LGAs in Lagos leading to &gt; 1.4M1 people affected_x000a_Therefore, the risk of waterborne diseases is elevated as residents without access to water may harvest water from floods for use _x000a_Facilitating the rapid spread of waterborne diseases resulting in pandemic and putting a strain on health facilities_x000a_50%2 of patients at health centres being treated for water-related ailments such as typhoid, cholera and malaria"/>
    <s v="NOT"/>
    <s v="EXCLUDED"/>
    <s v="Digital transformations"/>
    <m/>
    <x v="0"/>
    <m/>
    <m/>
    <s v="Nigeria"/>
    <s v="Lower middle income"/>
    <s v="Nigeria: Risk anticipation"/>
    <s v="Water &amp; Cities"/>
    <s v="Technology"/>
    <m/>
    <s v="Non-revenue generating programs (e.g., wetland regeneration project, without carbon credits)Fund (e.g., cleantech growth equity fund)"/>
    <m/>
    <s v="$10m-$50m"/>
    <n v="50"/>
    <m/>
    <m/>
    <m/>
    <m/>
    <s v="TBC"/>
    <m/>
    <m/>
    <s v="Lagos State Governement"/>
    <m/>
    <m/>
    <m/>
    <m/>
    <s v="TBC"/>
    <s v="TBC"/>
    <m/>
    <m/>
    <m/>
    <m/>
    <m/>
    <s v="Other: please specify "/>
    <s v="Conceptual design"/>
    <s v="2022-2023"/>
    <s v="2023-2024"/>
    <s v="2023-2024"/>
    <s v="2024-2025"/>
    <s v="2025 onwards"/>
    <n v="2025"/>
    <m/>
    <s v="Seed (pre-revenue)_x000a_"/>
    <m/>
    <m/>
    <m/>
    <m/>
    <m/>
    <m/>
    <m/>
    <m/>
    <s v="Grants or guarantees"/>
    <m/>
    <m/>
    <m/>
    <m/>
    <m/>
    <m/>
    <m/>
    <m/>
    <m/>
    <m/>
    <m/>
    <m/>
    <m/>
    <m/>
    <m/>
    <m/>
    <m/>
    <s v="Adaptation &amp; resilience (e.g., flood defences, climate resilient crops)"/>
    <s v="Over 2.51 million people will be served  by the infectious disease center_x000a_Improved health facilities results in improved productivity along side improved GDP_x000a_~701 million annual revenue will be generated from the hospital and staff in the IDC"/>
    <s v="Risk anticipation"/>
    <m/>
    <s v="SDG 13 &amp; 11"/>
    <m/>
    <s v="BCG"/>
    <m/>
    <s v="Olayinka Majekodumni"/>
  </r>
  <r>
    <s v="Santiago"/>
    <n v="78"/>
    <s v="ECLAC Debt for Climate Adaptation Swap Initiative"/>
    <m/>
    <s v="NOT"/>
    <s v="EXCLUDED"/>
    <s v="Agriculture"/>
    <m/>
    <x v="2"/>
    <m/>
    <s v="Caribbean"/>
    <s v="Caribbean"/>
    <s v="High income"/>
    <m/>
    <s v="Caribbean Resilience Fund"/>
    <m/>
    <m/>
    <m/>
    <m/>
    <s v="TBD"/>
    <s v="TBD"/>
    <m/>
    <m/>
    <m/>
    <m/>
    <m/>
    <m/>
    <m/>
    <m/>
    <m/>
    <m/>
    <m/>
    <m/>
    <m/>
    <m/>
    <m/>
    <m/>
    <m/>
    <m/>
    <m/>
    <m/>
    <s v="Feasibility assessment"/>
    <m/>
    <m/>
    <m/>
    <m/>
    <m/>
    <m/>
    <m/>
    <m/>
    <m/>
    <m/>
    <m/>
    <m/>
    <m/>
    <m/>
    <m/>
    <m/>
    <m/>
    <m/>
    <m/>
    <m/>
    <m/>
    <m/>
    <m/>
    <m/>
    <m/>
    <m/>
    <m/>
    <m/>
    <m/>
    <m/>
    <m/>
    <m/>
    <m/>
    <m/>
    <m/>
    <m/>
    <m/>
    <m/>
    <m/>
    <m/>
    <m/>
    <m/>
    <m/>
  </r>
  <r>
    <s v="Bangkok"/>
    <n v="79"/>
    <s v="ECO ENERGY - PROJECT FOR HEATING 20,000 HOMES WITH ELECTRICAL ENERGY"/>
    <m/>
    <s v="PRESENTED"/>
    <s v="EXCLUDED"/>
    <s v="Energy"/>
    <m/>
    <x v="1"/>
    <m/>
    <m/>
    <s v="Mongolia"/>
    <s v="Upper middle income"/>
    <m/>
    <s v="Energy"/>
    <m/>
    <m/>
    <m/>
    <m/>
    <s v="$100m-$500m"/>
    <n v="103"/>
    <m/>
    <m/>
    <m/>
    <m/>
    <m/>
    <m/>
    <m/>
    <m/>
    <m/>
    <m/>
    <m/>
    <m/>
    <m/>
    <m/>
    <m/>
    <m/>
    <m/>
    <m/>
    <m/>
    <m/>
    <s v="Feasibility assessment"/>
    <m/>
    <m/>
    <m/>
    <m/>
    <m/>
    <m/>
    <m/>
    <m/>
    <m/>
    <m/>
    <m/>
    <m/>
    <m/>
    <m/>
    <m/>
    <m/>
    <m/>
    <m/>
    <m/>
    <m/>
    <m/>
    <m/>
    <m/>
    <m/>
    <m/>
    <m/>
    <m/>
    <m/>
    <m/>
    <m/>
    <m/>
    <m/>
    <m/>
    <m/>
    <s v="Mitigation  emissions avoidance (e.g., renewable energy, clean cookstoves)"/>
    <m/>
    <m/>
    <m/>
    <m/>
    <m/>
    <m/>
    <m/>
    <m/>
  </r>
  <r>
    <s v="Bangkok"/>
    <n v="80"/>
    <s v="Eco-Industrial Park #1, Huangdao, Qingdao City"/>
    <m/>
    <s v="PRESENTED"/>
    <s v="EXCLUDED"/>
    <s v="Energy"/>
    <m/>
    <x v="1"/>
    <m/>
    <m/>
    <s v="China"/>
    <s v="Upper middle income"/>
    <m/>
    <s v="Energy"/>
    <m/>
    <m/>
    <m/>
    <m/>
    <s v="$100m-$500m"/>
    <n v="249"/>
    <m/>
    <m/>
    <m/>
    <m/>
    <m/>
    <m/>
    <m/>
    <m/>
    <m/>
    <m/>
    <m/>
    <m/>
    <m/>
    <m/>
    <m/>
    <m/>
    <m/>
    <m/>
    <m/>
    <m/>
    <m/>
    <m/>
    <m/>
    <m/>
    <m/>
    <m/>
    <m/>
    <m/>
    <m/>
    <m/>
    <m/>
    <m/>
    <m/>
    <m/>
    <m/>
    <m/>
    <m/>
    <m/>
    <m/>
    <m/>
    <m/>
    <m/>
    <m/>
    <m/>
    <m/>
    <m/>
    <m/>
    <m/>
    <m/>
    <m/>
    <m/>
    <m/>
    <m/>
    <m/>
    <m/>
    <s v="Mitigation  emissions avoidance (e.g., renewable energy, clean cookstoves)"/>
    <m/>
    <m/>
    <m/>
    <m/>
    <m/>
    <m/>
    <m/>
    <m/>
  </r>
  <r>
    <s v="Bangkok"/>
    <n v="81"/>
    <s v="Eco-Industrial Park #2, Wuzhou City"/>
    <m/>
    <s v="PRESENTED"/>
    <s v="EXCLUDED"/>
    <s v="Energy"/>
    <m/>
    <x v="1"/>
    <m/>
    <m/>
    <s v="China"/>
    <s v="Upper middle income"/>
    <m/>
    <s v="Energy"/>
    <m/>
    <m/>
    <m/>
    <m/>
    <s v="$100m-$500m"/>
    <n v="149"/>
    <m/>
    <m/>
    <m/>
    <m/>
    <m/>
    <m/>
    <m/>
    <m/>
    <m/>
    <m/>
    <m/>
    <m/>
    <m/>
    <m/>
    <m/>
    <m/>
    <m/>
    <m/>
    <m/>
    <m/>
    <m/>
    <m/>
    <m/>
    <m/>
    <m/>
    <m/>
    <m/>
    <m/>
    <m/>
    <m/>
    <m/>
    <m/>
    <m/>
    <m/>
    <m/>
    <m/>
    <m/>
    <m/>
    <m/>
    <m/>
    <m/>
    <m/>
    <m/>
    <m/>
    <m/>
    <m/>
    <m/>
    <m/>
    <m/>
    <m/>
    <m/>
    <m/>
    <m/>
    <m/>
    <m/>
    <s v="Mitigation  emissions avoidance (e.g., renewable energy, clean cookstoves)"/>
    <m/>
    <m/>
    <m/>
    <m/>
    <m/>
    <m/>
    <m/>
    <m/>
  </r>
  <r>
    <s v="Fact sheet"/>
    <n v="82"/>
    <s v="Efficient waste management collection"/>
    <s v="Build 30 transfer stations &amp; purchase waste collection vehicles_x000a_Context:_x000a_Lagos is a fast-growing city with a population of 27M, expected to reach+47M by 20501 _x000a_Current waste collection and disposal systems are not adapted with only 63%2 of municipal waste collected for treatment_x000a_On top of this capacity gap, there is a need to raise awareness amongst the population on proper waste disposal_x000a_The current waste situation leads to clogged drainage systems increasing flooding impacts"/>
    <s v="NOT"/>
    <s v="EXCLUDED"/>
    <s v="Cities"/>
    <m/>
    <x v="0"/>
    <m/>
    <m/>
    <s v="Nigeria"/>
    <s v="Lower middle income"/>
    <s v="Nigeria: More efficient waste management leading to unclogged drainage channels and thus less exposure to flooding risks"/>
    <s v="Water &amp; Cities"/>
    <s v="Waste"/>
    <m/>
    <s v="Revenue generating programs (e.g., smallholder farmer resilience project, with project revenues based on yield increase)"/>
    <m/>
    <s v="$10m-$50m"/>
    <n v="30"/>
    <m/>
    <m/>
    <m/>
    <m/>
    <s v="TBC"/>
    <m/>
    <m/>
    <s v="Lagos State Governement"/>
    <m/>
    <m/>
    <m/>
    <m/>
    <s v="TBC"/>
    <s v="TBC"/>
    <m/>
    <m/>
    <m/>
    <m/>
    <m/>
    <s v="Public private partnership"/>
    <s v="Conceptual design"/>
    <s v="2022-2023"/>
    <s v="2023-2024"/>
    <s v="2023-2024"/>
    <s v="2024-2025"/>
    <s v="2025 onwards"/>
    <n v="2025"/>
    <m/>
    <s v="Seed (pre-revenue)_x000a_"/>
    <m/>
    <m/>
    <m/>
    <m/>
    <m/>
    <m/>
    <m/>
    <m/>
    <s v="PPPs"/>
    <m/>
    <m/>
    <m/>
    <m/>
    <m/>
    <m/>
    <m/>
    <m/>
    <m/>
    <m/>
    <m/>
    <m/>
    <m/>
    <m/>
    <m/>
    <m/>
    <m/>
    <s v="Adaptation &amp; resilience (e.g., flood defences, climate resilient crops)"/>
    <s v="11k population living in areas exposed to severe flooding will be protected_x000a_$388mn capital cost will be protected from being impacted by sea level rise_x000a_$4mn GDP will also be protected"/>
    <s v="Efficient waste management systems will lead to unclogged drainage channels so more resilient communities, infrastructures and economy"/>
    <m/>
    <s v="SDG 13 &amp; 11"/>
    <m/>
    <s v="BCG"/>
    <m/>
    <s v="Olayinka Majekodumni"/>
  </r>
  <r>
    <s v="PIDA PAP2"/>
    <n v="83"/>
    <s v="Egypt and Libya regional electrical interconnection as the first stage of the completion of the regional electrical interconnection of the North African Region."/>
    <m/>
    <s v="NOT"/>
    <s v="EXCLUDED"/>
    <s v="Energy"/>
    <m/>
    <x v="0"/>
    <m/>
    <s v="Multi-regional"/>
    <s v="Egypt, Libya"/>
    <s v="Lower middle income"/>
    <m/>
    <s v="Energy"/>
    <s v="Transmission Lines"/>
    <m/>
    <m/>
    <m/>
    <s v="$100m-$500m"/>
    <n v="300"/>
    <m/>
    <m/>
    <m/>
    <m/>
    <m/>
    <m/>
    <m/>
    <m/>
    <m/>
    <m/>
    <m/>
    <m/>
    <m/>
    <m/>
    <m/>
    <m/>
    <m/>
    <m/>
    <m/>
    <m/>
    <s v="Feasibility assessment"/>
    <m/>
    <m/>
    <m/>
    <m/>
    <m/>
    <m/>
    <m/>
    <m/>
    <m/>
    <m/>
    <m/>
    <m/>
    <m/>
    <m/>
    <m/>
    <m/>
    <m/>
    <m/>
    <m/>
    <m/>
    <m/>
    <m/>
    <m/>
    <m/>
    <m/>
    <m/>
    <m/>
    <m/>
    <m/>
    <m/>
    <m/>
    <m/>
    <m/>
    <m/>
    <m/>
    <m/>
    <m/>
    <m/>
    <m/>
    <m/>
    <m/>
    <m/>
    <m/>
  </r>
  <r>
    <s v="PIDA PAP2"/>
    <n v="84"/>
    <s v="Egypt and Sudan electrical grid as the first stage of the continental electrical interconnection using the right way of Cairo - Cape Town Road."/>
    <m/>
    <s v="NOT"/>
    <s v="EXCLUDED"/>
    <s v="Energy"/>
    <m/>
    <x v="0"/>
    <m/>
    <s v="Multi-regional"/>
    <s v="Egypt"/>
    <s v="Lower middle income"/>
    <m/>
    <s v="Energy"/>
    <s v="Transmission Lines"/>
    <m/>
    <m/>
    <m/>
    <s v="$1bn-$5bn"/>
    <n v="2200"/>
    <m/>
    <m/>
    <m/>
    <m/>
    <m/>
    <m/>
    <m/>
    <m/>
    <m/>
    <m/>
    <m/>
    <m/>
    <m/>
    <m/>
    <m/>
    <m/>
    <m/>
    <m/>
    <m/>
    <m/>
    <s v="Conceptual design"/>
    <m/>
    <m/>
    <m/>
    <m/>
    <m/>
    <m/>
    <m/>
    <m/>
    <m/>
    <m/>
    <m/>
    <m/>
    <m/>
    <m/>
    <m/>
    <m/>
    <m/>
    <m/>
    <m/>
    <m/>
    <m/>
    <m/>
    <m/>
    <m/>
    <m/>
    <m/>
    <m/>
    <m/>
    <m/>
    <m/>
    <m/>
    <m/>
    <m/>
    <m/>
    <m/>
    <m/>
    <m/>
    <m/>
    <m/>
    <m/>
    <m/>
    <m/>
    <m/>
  </r>
  <r>
    <s v="Egypt"/>
    <n v="85"/>
    <s v="Egypt electric light rail network"/>
    <s v="Egypt plans to upgrade its transport services by building electric light rail transit (LRT) along 2 routes (Adly Mansour–New Administrative Capital and Port Saeed West–Abu Qir) to provide efficient, safe, and affordable transportation for passengers and freight across the country while reducing carbon emissions_x000a_"/>
    <s v="PRESENTED"/>
    <s v="EXTENDED"/>
    <s v="Transport"/>
    <m/>
    <x v="0"/>
    <m/>
    <s v="North Africa"/>
    <s v="Egypt"/>
    <s v="Lower middle income"/>
    <m/>
    <s v="Energy"/>
    <m/>
    <m/>
    <s v="Infra asset (greenfield)"/>
    <s v="Ministry of Transport, Egypt"/>
    <s v="$5bn-$10bn"/>
    <n v="6020"/>
    <m/>
    <m/>
    <m/>
    <m/>
    <m/>
    <m/>
    <m/>
    <s v="Govt. commitments ($2.2bn), foreign funds ($3.6bn), and development partners ($240mn)"/>
    <m/>
    <m/>
    <m/>
    <m/>
    <m/>
    <m/>
    <m/>
    <m/>
    <m/>
    <m/>
    <m/>
    <m/>
    <s v="Feasibility assessment"/>
    <m/>
    <m/>
    <m/>
    <m/>
    <s v="2025 onwards"/>
    <n v="2025"/>
    <m/>
    <m/>
    <m/>
    <m/>
    <m/>
    <m/>
    <m/>
    <m/>
    <m/>
    <m/>
    <m/>
    <m/>
    <m/>
    <m/>
    <m/>
    <m/>
    <m/>
    <m/>
    <m/>
    <m/>
    <m/>
    <m/>
    <m/>
    <m/>
    <m/>
    <m/>
    <m/>
    <m/>
    <s v="Mitigation  emissions avoidance (e.g., renewable energy, clean cookstoves)"/>
    <s v="Using electric LRT will reduce GHG emissions_x000b_by 207,500t CO2e/yr and save $23m/yr. Reduced use of buses for transport will also reduce particulates (PM25) by 340ton/yr and sulfur oxide (SOx) emissions by 770ton/yr, helping Egypt meet its SDG31 targets of improved air quality"/>
    <m/>
    <m/>
    <m/>
    <m/>
    <m/>
    <m/>
    <m/>
  </r>
  <r>
    <s v="Chris Hock"/>
    <n v="86"/>
    <s v="E-hailing industry transition to Evs"/>
    <m/>
    <s v="NOT"/>
    <s v="EXCLUDED"/>
    <s v="Transport"/>
    <m/>
    <x v="0"/>
    <m/>
    <m/>
    <s v="Multi"/>
    <s v="Lower middle income"/>
    <m/>
    <m/>
    <m/>
    <m/>
    <m/>
    <m/>
    <s v="TBD"/>
    <s v="TBD"/>
    <m/>
    <m/>
    <m/>
    <m/>
    <m/>
    <m/>
    <m/>
    <m/>
    <m/>
    <m/>
    <m/>
    <m/>
    <m/>
    <m/>
    <m/>
    <m/>
    <m/>
    <m/>
    <m/>
    <m/>
    <m/>
    <m/>
    <m/>
    <m/>
    <m/>
    <m/>
    <m/>
    <m/>
    <m/>
    <m/>
    <m/>
    <m/>
    <m/>
    <m/>
    <m/>
    <m/>
    <m/>
    <m/>
    <m/>
    <m/>
    <m/>
    <m/>
    <m/>
    <m/>
    <m/>
    <m/>
    <m/>
    <m/>
    <m/>
    <m/>
    <m/>
    <m/>
    <m/>
    <m/>
    <m/>
    <m/>
    <m/>
    <m/>
    <m/>
    <m/>
    <m/>
    <m/>
    <m/>
    <m/>
  </r>
  <r>
    <s v="PIDA PAP2"/>
    <n v="87"/>
    <s v="El Fasher – Kabkabiya – El Geneina – Adri"/>
    <m/>
    <s v="NOT"/>
    <s v="EXCLUDED"/>
    <s v="Transport"/>
    <m/>
    <x v="0"/>
    <m/>
    <s v="Multi-regional"/>
    <s v="Sudan, Central Africa, Eastern Africa"/>
    <s v="Low income"/>
    <m/>
    <s v="Transport"/>
    <s v="Road"/>
    <m/>
    <s v="Infra asset (greenfield)"/>
    <m/>
    <s v="$100m-$500m"/>
    <n v="262"/>
    <m/>
    <m/>
    <m/>
    <m/>
    <m/>
    <m/>
    <m/>
    <m/>
    <m/>
    <m/>
    <m/>
    <m/>
    <m/>
    <m/>
    <m/>
    <m/>
    <m/>
    <m/>
    <m/>
    <m/>
    <s v="Structuring/ execution"/>
    <m/>
    <m/>
    <m/>
    <m/>
    <m/>
    <m/>
    <m/>
    <m/>
    <m/>
    <m/>
    <m/>
    <m/>
    <m/>
    <m/>
    <m/>
    <m/>
    <m/>
    <m/>
    <m/>
    <m/>
    <m/>
    <m/>
    <m/>
    <m/>
    <m/>
    <m/>
    <m/>
    <m/>
    <m/>
    <m/>
    <m/>
    <m/>
    <m/>
    <m/>
    <m/>
    <m/>
    <m/>
    <m/>
    <m/>
    <m/>
    <m/>
    <m/>
    <m/>
  </r>
  <r>
    <s v="Egypt"/>
    <n v="88"/>
    <s v="Electric High-Speed Rails (HSR) (three subprojects)"/>
    <m/>
    <s v="NOT"/>
    <s v="EXCLUDED"/>
    <s v="Energy"/>
    <m/>
    <x v="0"/>
    <m/>
    <s v="North Africa"/>
    <s v="Egypt, Algeria and Morocco "/>
    <s v="Lower middle income"/>
    <m/>
    <s v="Energy"/>
    <m/>
    <m/>
    <s v="Infra asset (greenfield)"/>
    <m/>
    <s v="$10bn+"/>
    <n v="26900"/>
    <m/>
    <m/>
    <m/>
    <m/>
    <m/>
    <m/>
    <m/>
    <m/>
    <m/>
    <m/>
    <m/>
    <m/>
    <m/>
    <m/>
    <m/>
    <m/>
    <m/>
    <m/>
    <m/>
    <m/>
    <s v="Feasibility assessment"/>
    <m/>
    <m/>
    <m/>
    <m/>
    <m/>
    <m/>
    <m/>
    <m/>
    <m/>
    <m/>
    <m/>
    <m/>
    <m/>
    <m/>
    <m/>
    <m/>
    <m/>
    <m/>
    <m/>
    <m/>
    <m/>
    <m/>
    <m/>
    <m/>
    <m/>
    <m/>
    <m/>
    <m/>
    <m/>
    <m/>
    <m/>
    <m/>
    <m/>
    <m/>
    <s v="Mitigation  emissions avoidance (e.g., renewable energy, clean cookstoves)"/>
    <m/>
    <m/>
    <m/>
    <m/>
    <m/>
    <m/>
    <m/>
    <m/>
  </r>
  <r>
    <s v="Santiago"/>
    <n v="89"/>
    <s v="Electric public-use vehicles in El Salvador "/>
    <s v="The project includes a staggered substitution of the combustion_x000a_vehicle government fleet for electric vehicles, which will encourage the introduction to the local market of new brands and models of_x000a_electric vehicles, provide more and better options to people_x000a_interested in acquiring electric vehicles in El Salvador"/>
    <s v="PRESENTED"/>
    <s v="EXCLUDED"/>
    <s v="Transport"/>
    <m/>
    <x v="2"/>
    <m/>
    <m/>
    <s v="El Salvador"/>
    <s v="High income"/>
    <m/>
    <s v="Electromobility"/>
    <m/>
    <m/>
    <m/>
    <m/>
    <s v="$50m-$100m"/>
    <n v="70"/>
    <m/>
    <m/>
    <m/>
    <m/>
    <m/>
    <m/>
    <m/>
    <m/>
    <m/>
    <m/>
    <m/>
    <m/>
    <m/>
    <m/>
    <m/>
    <m/>
    <m/>
    <m/>
    <m/>
    <m/>
    <s v="Conceptual design"/>
    <m/>
    <m/>
    <m/>
    <m/>
    <m/>
    <m/>
    <m/>
    <m/>
    <m/>
    <m/>
    <m/>
    <m/>
    <m/>
    <m/>
    <m/>
    <m/>
    <m/>
    <m/>
    <m/>
    <m/>
    <m/>
    <m/>
    <m/>
    <m/>
    <m/>
    <m/>
    <m/>
    <m/>
    <m/>
    <m/>
    <m/>
    <m/>
    <m/>
    <m/>
    <s v="Mitigation  emissions avoidance (e.g., renewable energy, clean cookstoves)"/>
    <m/>
    <m/>
    <m/>
    <m/>
    <m/>
    <m/>
    <m/>
    <m/>
  </r>
  <r>
    <s v="Santiago"/>
    <n v="90"/>
    <s v="Electric vehicles type tuc tuc for the collection of Solid Waste in Historical Centers of municipalities of the Metropolitan Area of San Salvador"/>
    <s v="The National Energy Council (CNE) determined a route of action on electromobility based on several pilot projects in coherence with the new Energy Policy 2020-2050, and the nationally determined contributions of El Salvador. Some actions of these pilots were incorporated into the procurement plan of the DUS-AMSS 2022 project (February 2022), preliminarily, the procurement process has begun for 2 tuc tuc type motorcycles for solid waste collection in the historic centers of 2 municipalities of the Metropolitan Area of San Salvador, these preliminary actions can be scaled incorporating a greater number of motorcycles under a comprehensive approach to define scopes, partnerships and strategies for action in line with the results framework of the DUS-AMSS project and the guidelines established by the CNE"/>
    <s v="NOT"/>
    <s v="EXCLUDED"/>
    <s v="Transport"/>
    <m/>
    <x v="2"/>
    <m/>
    <s v="Central America"/>
    <s v="El Salvador"/>
    <s v="Lower middle income"/>
    <s v="Area Metropolitana de San Salvador"/>
    <s v="Electromobility"/>
    <m/>
    <m/>
    <m/>
    <m/>
    <s v="&lt;=$10m"/>
    <n v="2.5"/>
    <m/>
    <m/>
    <m/>
    <m/>
    <m/>
    <m/>
    <m/>
    <m/>
    <m/>
    <m/>
    <m/>
    <m/>
    <s v="Alcaldías Municipales del Área Metropolitana de San Salvador; Ministerio de Obras Públicas y Transporte"/>
    <m/>
    <m/>
    <m/>
    <m/>
    <m/>
    <m/>
    <m/>
    <s v="Feasibility assessment"/>
    <m/>
    <m/>
    <m/>
    <m/>
    <m/>
    <m/>
    <m/>
    <m/>
    <m/>
    <m/>
    <m/>
    <m/>
    <m/>
    <m/>
    <m/>
    <m/>
    <m/>
    <m/>
    <m/>
    <m/>
    <m/>
    <m/>
    <m/>
    <m/>
    <m/>
    <m/>
    <m/>
    <m/>
    <m/>
    <m/>
    <m/>
    <m/>
    <m/>
    <m/>
    <s v="Mitigation  emissions avoidance (e.g., renewable energy, clean cookstoves)"/>
    <m/>
    <m/>
    <m/>
    <m/>
    <m/>
    <m/>
    <m/>
    <m/>
  </r>
  <r>
    <s v="Fact sheet"/>
    <n v="91"/>
    <s v="Electrificación rutas del transporte público del AMSS"/>
    <m/>
    <s v="NOT"/>
    <s v="EXCLUDED"/>
    <s v="Transport"/>
    <m/>
    <x v="2"/>
    <m/>
    <s v="Central &amp; North America"/>
    <s v="El Salvador"/>
    <s v="Lower middle income"/>
    <s v="El Salvador"/>
    <s v="Energy"/>
    <s v="Transport"/>
    <m/>
    <s v="Infrastructure asset - greenfield (building brand new facilities from the ground up)"/>
    <m/>
    <s v="TBD"/>
    <s v="TBD"/>
    <m/>
    <s v="Expect no public capital in final capital structure"/>
    <m/>
    <m/>
    <s v="."/>
    <m/>
    <m/>
    <m/>
    <s v="Yes, please specify who:"/>
    <s v="."/>
    <s v="Political risk, Climate risk, Credit risk"/>
    <m/>
    <s v="."/>
    <s v="."/>
    <s v="Yes"/>
    <s v="."/>
    <s v="No"/>
    <m/>
    <m/>
    <s v="Concession"/>
    <s v="Conceptual design"/>
    <s v="."/>
    <s v="."/>
    <s v="."/>
    <s v="."/>
    <s v="."/>
    <s v="."/>
    <s v="."/>
    <m/>
    <m/>
    <s v="."/>
    <s v="."/>
    <s v="."/>
    <s v="Debt, please specify which type:"/>
    <m/>
    <s v="."/>
    <s v="."/>
    <s v="Debt, please specify which type:"/>
    <m/>
    <s v="."/>
    <s v="."/>
    <s v="."/>
    <s v="."/>
    <s v="No"/>
    <s v="."/>
    <s v="El Salvador"/>
    <s v="."/>
    <s v="."/>
    <m/>
    <m/>
    <m/>
    <m/>
    <m/>
    <m/>
    <m/>
    <s v="Mitigation  emissions avoidance (e.g., renewable energy, clean cookstoves)"/>
    <m/>
    <m/>
    <m/>
    <s v="7. Affordable &amp; clean energy, -, 9. Industry, innovation &amp; infrastructure, -, 11. Sustainable cities &amp; communities"/>
    <m/>
    <m/>
    <m/>
    <m/>
  </r>
  <r>
    <s v="Santiago"/>
    <n v="92"/>
    <s v="Photovoltaic Solar Energy in Public Services"/>
    <s v="the overall objective of the program is to support the diversification of Guyana's energy matrix towards the use of climate-resilient renewable energy sources in the electricity generation matrix. The specific objectives of the program are to: (i) avoid CO2 emissions with the development of solar photovoltaic (PV) generation plants; (ii) reduce the cost of electricity generation while supporting the country's transition to renewable energy-based generation; and (iii) improve the operation and management of the isolated systems of Essequibo and Linden and develop local capacities for services related to solar PV generation systems."/>
    <s v="NOT"/>
    <s v="CORE"/>
    <s v="Energy"/>
    <m/>
    <x v="2"/>
    <m/>
    <s v="Caribbean"/>
    <s v="Guyana"/>
    <s v="Upper middle income"/>
    <s v="Linden, Berbice, Essequibo"/>
    <s v="Energy transition"/>
    <m/>
    <m/>
    <m/>
    <s v="Norwegian Agency for Development Cooperation and _x000a_IDB"/>
    <s v="$50m-$100m"/>
    <n v="83.3"/>
    <m/>
    <m/>
    <m/>
    <m/>
    <m/>
    <m/>
    <m/>
    <m/>
    <s v="Guyana Power &amp; Light Inc. (GPL) y Linden Electricity Company Inc. (LECI)  "/>
    <m/>
    <m/>
    <m/>
    <s v="Guyana Power &amp; Light Inc. (GPL) y Linden Electricity Company Inc. (LECI)  "/>
    <m/>
    <m/>
    <m/>
    <m/>
    <m/>
    <m/>
    <m/>
    <s v="Feasibility assessment"/>
    <m/>
    <m/>
    <m/>
    <m/>
    <m/>
    <m/>
    <m/>
    <m/>
    <m/>
    <m/>
    <m/>
    <m/>
    <m/>
    <m/>
    <m/>
    <m/>
    <m/>
    <m/>
    <m/>
    <m/>
    <m/>
    <m/>
    <m/>
    <m/>
    <m/>
    <m/>
    <m/>
    <m/>
    <m/>
    <m/>
    <m/>
    <m/>
    <m/>
    <m/>
    <s v="Mitigation  emissions avoidance (e.g., renewable energy, clean cookstoves)"/>
    <s v="33MWp, 265000 beneficiaries"/>
    <m/>
    <m/>
    <m/>
    <m/>
    <m/>
    <m/>
    <m/>
  </r>
  <r>
    <s v="Santiago"/>
    <n v="93"/>
    <s v="Energy efficient and renewable energy retrofitting of public buildings in Barbados"/>
    <s v="Retrofitting of 100 public buildings under energy efficiency and renewable energies."/>
    <s v="NOT"/>
    <s v="EXCLUDED"/>
    <s v="Transport"/>
    <m/>
    <x v="2"/>
    <m/>
    <s v="Caribbean"/>
    <s v="Barbados"/>
    <s v="High income"/>
    <s v="Ecuador"/>
    <s v="Transport"/>
    <m/>
    <m/>
    <s v="Non-revenue generating programs (e.g., wetland regeneration project, without carbon credits)"/>
    <m/>
    <s v="$10m-$50m"/>
    <n v="20"/>
    <m/>
    <s v="Expect no public capital in final capital structure"/>
    <m/>
    <m/>
    <m/>
    <m/>
    <m/>
    <m/>
    <m/>
    <s v="N/A"/>
    <s v="Political risk, -, Credit risk, -, Inflation risk, -, Operational risk"/>
    <m/>
    <s v="Corporación de Promoción Económica de Quito -  CONQUITO y Secretaría de Movilidad del Municipio de Quito"/>
    <m/>
    <s v="No"/>
    <m/>
    <s v="No"/>
    <m/>
    <m/>
    <m/>
    <s v="Feasibility assessment"/>
    <s v="2022-2023"/>
    <s v="2023"/>
    <s v="2023"/>
    <s v="2023-2024"/>
    <s v="2025-2035"/>
    <s v="2025"/>
    <m/>
    <m/>
    <m/>
    <s v="Involucrar actores del sistema de movilidad y energía de Quito y además aliados estratégicos. _x000a_Concretar la etapa de diseño conceptual del proyecto"/>
    <s v="Levantar los requerimiento técnicos implicados en el cambio de motores de diésel a eléctricos_x000a_Realizar estudio de factibilidad"/>
    <s v="N/A"/>
    <s v="Debt, please specify which type:"/>
    <m/>
    <s v="Estructurar financieramente el proyecto_x000a_Iniciar el reconversión (retrofiting) de las unidades de un plan piloto"/>
    <s v="N/A"/>
    <s v="Debt, please specify which type:"/>
    <m/>
    <m/>
    <s v="Estructuración de la viabilidad financiera del proyecto"/>
    <m/>
    <m/>
    <s v="Yes"/>
    <s v="Corporación de promoción económica de CONQUITO"/>
    <m/>
    <m/>
    <m/>
    <m/>
    <m/>
    <m/>
    <m/>
    <m/>
    <m/>
    <m/>
    <m/>
    <s v="buses a diésel 5.567 COe/yr y pesados a diésel 16473 COe/yr"/>
    <m/>
    <m/>
    <s v="3. Good health &amp; well being, 9. Industry, innovation &amp; infrastructure, -, 11. Sustainable cities &amp; communities, 12. Responsible consumption &amp; production, 13. Climate action"/>
    <m/>
    <s v="Fuentes: Secretaría de Movilidad del Distrito Metropolitano de Quito, Secretaría del Ambiente del Distrito Metropolitano de Quito"/>
    <s v="Yes, please provide your email address:"/>
    <s v="vsalvador@conquito.org.ec, mamaguayo@conquito.org.ec"/>
  </r>
  <r>
    <s v="Egypt"/>
    <n v="94"/>
    <s v="Energy efficient cooling in buildings"/>
    <s v="Establishing a lending facility to promote energy-efficient aircon tech in Egypt"/>
    <s v="NOT"/>
    <s v="EXCLUDED"/>
    <s v="Energy"/>
    <m/>
    <x v="0"/>
    <m/>
    <s v="North Africa"/>
    <s v="Egypt"/>
    <s v="Lower middle income"/>
    <m/>
    <s v="Energy"/>
    <m/>
    <m/>
    <s v="Limited-scope program"/>
    <m/>
    <s v="$100m-$500m"/>
    <n v="250"/>
    <m/>
    <m/>
    <m/>
    <m/>
    <m/>
    <m/>
    <m/>
    <m/>
    <m/>
    <m/>
    <m/>
    <m/>
    <m/>
    <m/>
    <m/>
    <m/>
    <m/>
    <m/>
    <m/>
    <m/>
    <s v="Feasibility assessment"/>
    <m/>
    <m/>
    <m/>
    <m/>
    <m/>
    <m/>
    <m/>
    <m/>
    <m/>
    <m/>
    <m/>
    <m/>
    <m/>
    <m/>
    <m/>
    <m/>
    <m/>
    <m/>
    <m/>
    <m/>
    <m/>
    <m/>
    <m/>
    <m/>
    <m/>
    <m/>
    <m/>
    <m/>
    <m/>
    <m/>
    <m/>
    <m/>
    <m/>
    <m/>
    <s v="Mitigation  emissions avoidance (e.g., renewable energy, clean cookstoves)"/>
    <m/>
    <m/>
    <m/>
    <m/>
    <m/>
    <m/>
    <m/>
    <m/>
  </r>
  <r>
    <s v="Santiago"/>
    <n v="95"/>
    <s v="ENERGY MATRIX DIVERSIFICATION AND INSTITUTIONAL STRENGTHENING OF THE ENERGY SECRETARIAT (EMISDE)"/>
    <s v="the objective of the program is to support Guyana's evolving energy sector by: (i) investing in sustainable/cleaner energy solutions to diversify the energy matrix in the Hinterland while contributing to climate change mitigation; (ii) investing in strengthening the transmission infrastructure to improve the reliability and stability of the Demerara Berbice Interconnected System (DBIS); and (iii) strengthening the Department of Energy (DE) to develop a regulatory framework and improve the institutional capacity and governance of the Oil and Gas (O&amp;G) sector."/>
    <s v="NOT"/>
    <s v="EXCLUDED"/>
    <s v="Energy"/>
    <m/>
    <x v="2"/>
    <m/>
    <s v="Caribbean"/>
    <s v="Guyana"/>
    <s v="Upper middle income"/>
    <s v="Bartica, Lethem, Mahdia"/>
    <s v="Energy transition"/>
    <m/>
    <m/>
    <m/>
    <m/>
    <s v="&lt;=$10m"/>
    <n v="8.6"/>
    <m/>
    <m/>
    <m/>
    <m/>
    <m/>
    <m/>
    <m/>
    <m/>
    <m/>
    <m/>
    <m/>
    <m/>
    <s v="IDB, Agencia de Energía de Guyana (GEA)"/>
    <m/>
    <m/>
    <m/>
    <m/>
    <m/>
    <m/>
    <m/>
    <s v="Feasibility assessment"/>
    <m/>
    <m/>
    <m/>
    <m/>
    <m/>
    <m/>
    <m/>
    <m/>
    <m/>
    <m/>
    <m/>
    <m/>
    <m/>
    <m/>
    <m/>
    <m/>
    <m/>
    <m/>
    <m/>
    <m/>
    <m/>
    <m/>
    <m/>
    <m/>
    <m/>
    <m/>
    <m/>
    <m/>
    <m/>
    <m/>
    <m/>
    <m/>
    <m/>
    <m/>
    <m/>
    <m/>
    <m/>
    <m/>
    <m/>
    <m/>
    <m/>
    <m/>
    <m/>
  </r>
  <r>
    <s v="Ministry of Environment, Mongolia"/>
    <n v="96"/>
    <s v="Energy transition for cleaner, safe and energy efficient homes"/>
    <s v="The project aims to reach the following impact: Low emission/low carbon heating technologies (are mainstreamed and scaled up to 8000 households living in Mongolian traditional ger dwellings and detached houses in urban ger districts  of Mongolia. The project will contribute to Mongolia’s target of reducing GHG emission and stabilization and expansion of power supply and security.  At the same time, it will bring social and environmental co-benefits;  safer comfortable living environment for children, health improvement from less exposure to outdoor and indoor air pollution, and improved of quality of life to over 35,000 people including children, pregnant women, the elderly and people with disabilities. _x000a__x000a_1)_x0009_Technology know how transfer: Cooking, heating and insulation product (CHIP) initiated and implemented by UNICEF Mongolia and air-to-air 2-stage heat pumps will be deployed and scaled up to households. CHIP  consists of insulation package, ventilation system and electric heaters. Under this project, ger households will have two choices; use of current CHIP product with electric heaters or combine CHIP insulation and ventilation products with air to air 2-stage heat pumps. Air to air 2-stage heat pumps will also be available to households living in detached houses in ger areas.  The smart operating system will be developed and used for monitoring electricity usage and stabilization to reduce/avoid risks of overload and excessive usage of electricity during peak hours. 2. Inclusive financial mechanism for households. Green loan and subsidies as a part of state and local budget; personal investment and low interest or zero interest loan, low carbon/renewable heat incentive scheme or low  carbon/renewable heat incentive tariff, investment subsidies; and tax incentive mechanism (direct and indirect). 3. Citizen driven community engagement. _x000a_"/>
    <s v="NOT"/>
    <s v="CORE"/>
    <s v="Energy"/>
    <m/>
    <x v="1"/>
    <m/>
    <s v="East Asia"/>
    <s v="Mongolia"/>
    <s v="Lower middle income"/>
    <s v="Mongolia: Coal reduction of more than 30'000 tonnes throughout the project and estimated GHG emission of 60'000 tonnes per year. At least 200 domestic SMEs will be contracted to produce CHIP and provide technology solutions including design, diversity of products, supply and trading and pre/after sale service and further operation and maintenance. 6,000 of direct and indirect green jobs created in the energy efficiency housing and heating sectors. 5,000 CHIP households (25,000+individuals) and 3,000 detached houses (15,000+ individuals) nationwide using low emission heating technologies. _x000a_The project will be implemented in 4 years with the budget of USD 15.0 mln. At the end of the action, the project will see: (i) reduced emissions from the energy sector, (ii) strengthened sustainable supply chains; iii) blended and inclusive financing mechanisms for low-carbon heating and energy efficiency technologies, and (iv) enhanced public and private sector capacity and enabling environment in place.                                  Sustainable development co-benefits_x000a_The project will create substantial environmental, social and economic co-benefits. The impacts are diverse and touch upon different aspects as follows:_x000a_Economic co-benefits: _x000a_●_x0009_New permanent and temporary employment created by the program, including a growing share of female employment, further contributing to green COVID-19 recovery (SDG 8)._x000a_●_x0009_Cost-savings and increased productivity as a result of the promotion of EE practices among households and large energy users._x000a_●_x0009_Strengthened and increased competitiveness of existing small and medium scale housing developers, technology suppliers, and service companies (SDG9)._x000a_●_x0009_Contribution to poverty reduction in low-income communities as a result of energy bill savings, enhanced employment and increased household income (SDG 1)._x000a_●_x0009_Increased access to finance for low income households living in ger areas._x000a_Social co-benefits:_x000a_●_x0009_Improvements in public health, hygiene, and safety for ger area households and Ulaanbaatar residents as a whole (SDG 3). _x000a_●_x0009_Increased comfort and quality of life for ger area households, especially for women who constitute the majority of the ger area population (SDG 5)._x000a_●_x0009_Other benefits, such as increased security and community empowerment and living conditions (SDG 3, 11). _x000a_Environmental co-benefits:_x000a_●_x0009_Improved air quality due to the shift from coal to the EE technologies (SDG 3, 11)._x000a_●_x0009_Decreased soil pollution through the green mortgage standards to be set by MGFC that will also cover waste and sanitation requirements for ger area beneficiaries (SDG 11)._x000a_●_x0009_Improved sustainability of local forests/biodiversity due to reduced collection of fuel wood for cooking and heating purposes (SDG 13, 15)."/>
    <s v="Energy "/>
    <s v="Renewable energy (air to air heat pump system at household level); Housing sector: energy efficiency/reducing heat loss. "/>
    <m/>
    <s v="Infra asset   greenfield (building brand new facilities from the ground up)"/>
    <m/>
    <s v="$10m-$50m"/>
    <n v="20.5"/>
    <m/>
    <s v="YES"/>
    <s v="As of September 2022, local governments have taken up Cooking, heating and Insulation Product (CHIP) as a cleaner and safe solution to local air pollution, and already invested about USD 750,000 for scaling up the CHIP for ger households, in addition to investments in expansion and stability of power supply at local level (USD 60,000). The state green loan has been used as financing mechanism to make CHIP accessible at affordable price for households (USD 650,000 in 2022, 3% interest rate). Grants: International donor grant is USD1,000,000 The Government has also allocated to improve inrastructure/grid in Umnugovi and Bayankhongor provinces. "/>
    <s v="State Government: USD 1,000,000;        Local government: USD 500,000                Other donors (UNICEF): USD 500,000. "/>
    <s v="Grtant: 75%.  Private investmetn: 25%, "/>
    <m/>
    <m/>
    <s v="Climate funds (for instance, GCF, NAMA Facility, GEF, Climate clean air coaltion etc). Bilateral development organisations: JICA, KOICA, USAID. Other: JCM, KfW, South South Cooperation. "/>
    <m/>
    <m/>
    <m/>
    <m/>
    <s v="Ministry of Environment and Tourism, Mongolia _x000a_UNICEF Mongolia"/>
    <s v="Private: Air to air pump suppliers (Gree Corporation of Zhuhai); Academic institutions: Schoolo of Civil Engineering of the Mongolian University of Science and  Technology, Department of Building Science of Tsinhua University). "/>
    <m/>
    <m/>
    <m/>
    <m/>
    <m/>
    <s v="Other: please specify"/>
    <s v="Structuring/ execution"/>
    <n v="2022"/>
    <n v="2023"/>
    <s v="2024-2025"/>
    <s v="2025-2026"/>
    <s v="2024-2026"/>
    <n v="2023"/>
    <m/>
    <s v="Tested, piloted and ready for scaling up nationwide. "/>
    <m/>
    <s v="Piloting has been done in deployment of air to air exchange pump at household level (ger, detached house) in Mongolian weather conditions.  Demo project for CHIP has been implemented since 2019 in 3 provinces and 2 districts of Ulaanbaatar covering over 800 ger households. "/>
    <m/>
    <m/>
    <m/>
    <m/>
    <m/>
    <m/>
    <s v="Grants: USD15,000,000"/>
    <s v="The minimun investment by 1 investor: USD 5,000,000"/>
    <m/>
    <m/>
    <m/>
    <m/>
    <m/>
    <m/>
    <m/>
    <m/>
    <m/>
    <m/>
    <m/>
    <m/>
    <m/>
    <m/>
    <m/>
    <m/>
    <s v="Mitigation  emissions avoidance (e.g., renewable energy, clean cookstoves)"/>
    <s v="Indicator 1: Reduced GHG emissions.  _x000a_Target value 1: 25,664 tCO2e, accumulated, end of the project.           Target value 2: 182,269 tCO2e, accumulated, 10 years after the end of the project. "/>
    <s v="1. Volume of private finance: USD 5,5 mln. 2. Replicable business models and supply chains for low-carbon and energy efficient household technologies are established and sustained. 3. Number of direct and indirect green jobs created in the energy efficiency housing and low carbon household heating heating sectors: 200 businesses, 6000 jobs of which 90% are local. 4. Household and family members benefited dfiredctly: 8000 households with 35,000+ members. 5. Households’ satisfaction rate with energy performance, where they demonstrate preference for cleaner and safer heating alternative technologies (80%).  6. Number of banking and non-banking financial institutions  green  housing loans: 14; 7.Number of capacitated businesses in the value chain that obtained favorable green loan (tbc). "/>
    <s v="Market size of CHIP: 151,642 households living in Mongolian traditional ger in urban areas (capital of Ulaanbaatar and provincial centers) This brings up to USD 300 mln market. In terms of detached houses, there is no accurante information regarding the entire detached houses in UB and provincial centers. Statistics  highlights that 60% of Ulaanbaatar households live in ger districts (living in gers and detached houses).  This means over 220,000 households live in ger areas in UB. "/>
    <s v="7. Affordable &amp; clean energy,  9. Industry, innovation &amp; infrastructure, 10. Reduced inequalities, 11. Sustainable cities &amp; communities, 13. Climate action. Other: 3.Health. 12. Sustainable consumption and production. "/>
    <s v="MRV mechanisms and approaches applicable for renewable energy projects, such as those of CDM, NAMA, other multi-lateral climate funds and investors. "/>
    <s v="Evariste Kouassi Komlan, Representative, UNICEF Mongolia_x000a_Altantesetseg Sodnomtseren, Climate Change and Clean Air Specialist, UNICEF Mongolia_x000a_Tserendulam Shagdarsuren, Director General, Department of Climate Change, MET, Mongolia"/>
    <m/>
    <s v="ekouassikomlan@unicef.org;_x000a_asodnomtseren@unicef.org;_x000a_tserendulamsh@gmail.com; tserendulam@mne.gov.mn"/>
  </r>
  <r>
    <s v="Egypt"/>
    <n v="97"/>
    <s v="Establishing an early warning system"/>
    <s v="Develop an early warning system and avenues for agricultural information flow and analysis and to implement agricultural insurance in areas at risk"/>
    <s v="NOT"/>
    <s v="EXCLUDED"/>
    <s v="Digital transformations"/>
    <m/>
    <x v="0"/>
    <m/>
    <s v="North Africa"/>
    <s v="Egypt"/>
    <s v="Lower middle income"/>
    <m/>
    <m/>
    <m/>
    <m/>
    <s v="Limited-scope program"/>
    <m/>
    <s v="$100m-$500m"/>
    <n v="400"/>
    <m/>
    <m/>
    <m/>
    <m/>
    <m/>
    <m/>
    <m/>
    <m/>
    <m/>
    <m/>
    <m/>
    <m/>
    <m/>
    <m/>
    <m/>
    <m/>
    <m/>
    <m/>
    <m/>
    <m/>
    <s v="Feasibility assessment"/>
    <m/>
    <m/>
    <m/>
    <m/>
    <m/>
    <m/>
    <m/>
    <m/>
    <m/>
    <m/>
    <m/>
    <m/>
    <m/>
    <m/>
    <m/>
    <m/>
    <m/>
    <m/>
    <m/>
    <m/>
    <m/>
    <m/>
    <m/>
    <m/>
    <m/>
    <m/>
    <m/>
    <m/>
    <m/>
    <m/>
    <m/>
    <m/>
    <m/>
    <m/>
    <s v="Adaptation &amp; resilience (e.g., flood defences, climate resilient crops)"/>
    <m/>
    <m/>
    <m/>
    <m/>
    <m/>
    <m/>
    <m/>
    <m/>
  </r>
  <r>
    <s v="Fact sheet"/>
    <n v="98"/>
    <s v="India to UAE Undersea Power Interconnector"/>
    <s v="With Renewable Energy (RE) achieving grid parity in different countries, largescale deployment of RE projects has accelerated worldwide. A wider gridbased interconnectivity across large geographies has the potential to overcome any intermittency, variability, and demand supply mismatch challenges and enable the world to transition to clean energy in a sustainable manner. _x000a__x000a_Most countries with considerable RE deployment find their power demand peaks in the morning or the evening hours. This is also the time when RE availability, particularly Solar, is reduced. The support required for the grid at these times becomes more and more acute as the addition to Solar generation capacities ramps up across the World. This is where interregional connectivity to neighbouring countries grids comes in – which can help leverage time difference between countries – and surplus RE is injected from one country’s grid to another who needs it at that time. _x000a__x000a_India is already connected to neighbouring countries on its eastern side, with 4000 to 5000 MW of Power annually being exchanged with Bangladesh, Bhutan, Nepal, and to some extent Myanmar. However, we don’t have at present access to Power grids/ Markets on the western side. Interregional Grid connections on the western side, once developed, can open multilateral power trade opportunities across regions and continents. India has a strategic location advantage, where access to new markets +/ 5 hours on eastern and western side, allows to export Solar Power being generated in peak sunshine hours, to other regions at the peak consumption/ load hours. _x000a__x000a_In case of Gulf Cooperation Council (GCC) countries like the UAE, the morning peak demand period would coincide with peak sunshine period in India and the RE can then play a role in supporting UAE’s demand. Further, during seasonal peaks as well as other required times, access to cheaper alternate sources of power can help in significantly reducing the tariffs for end consumers."/>
    <s v="PRESENTED"/>
    <s v="EXTENDED"/>
    <s v="Energy"/>
    <m/>
    <x v="1"/>
    <s v="Green Grids Initiative  One Sun One World One Grid (GGIOSOWOG)_x000a__x000a_The One Sun One World One Grid (OSOWOG) is an initiative to introduce a transnational electricity grid that supplies power worldwide. The idea for this initiative was first proposed by India's PM Narendra Modi, during the assembly of the International Solar Alliance (ISA) in 2018. The Green Grids initiative (GGI) was launched by the United Kingdom (UK). This initiative intends to create a framework for international collaboration on the optimal use of renewable resources to ensure that clean and efficient energy is a reliable alternative for all countries to meet their energy requirements by 2030. At COP26 summit held in Glasgow in 2021, both the initiatives were launched together by India and UK as a part of bilateral cooperation in partnership with the ISA and the World Bank Group (WB). As both initiatives focused on the transition to RE at a global level, they merged and became a single initiative for a common purpose called the GGIOSOWOG.  _x000a__x000a_OSOWOG aims to provide power to about 140 countries through a common grid that will ensure the transfer of clean and efficient solar power. This will, in a way, create a global system that will allow clean energy to be distributed anywhere, at any time (the power generated in one part of the world where there is daytime can be transmitted and used in other parts of the world where there is night time)."/>
    <s v="South and SouthWest Asia"/>
    <s v="India and the UAE + International Waters"/>
    <s v="Lower middle income"/>
    <s v="India, Other: GCC Countries of UAE, Saudi Arabia, Oman, Bahrain, Kuwait, Qatar, and possibly further linkage to Egypt"/>
    <s v="Energy"/>
    <s v="Energy  Solar/ Wind/ Renewables + Power Transmission"/>
    <s v="Energy"/>
    <s v="Infrastructure asset  greenfield (building brand new facilities from the ground up)"/>
    <s v="No sponsor"/>
    <s v="$5bn-$10bn"/>
    <n v="7500"/>
    <s v="4 years"/>
    <s v="Expect no public capital in final capital structure"/>
    <m/>
    <m/>
    <s v="80/20"/>
    <m/>
    <m/>
    <m/>
    <m/>
    <m/>
    <s v="Currency risk, Counterparty risk, Operational risk"/>
    <s v="Hedging, Sovereign guarantee backed offtake agreements, Stringent monitoring and bestinclass operations &amp; maintenance practices"/>
    <s v="Sterlite Power Transmission Limited; or a Joint Venture with another developer; or partnership with Govt. of India and Govt. of UAE"/>
    <m/>
    <s v="Yes"/>
    <s v="Multiple advisors for technocommercial studies. Names are confidential."/>
    <s v="No"/>
    <m/>
    <s v="No"/>
    <s v="To be designed  Build, operate, transfer or Public private partnership"/>
    <s v="Feasibility assessment"/>
    <n v="20202022"/>
    <n v="20222023"/>
    <n v="20232024"/>
    <n v="20242027"/>
    <n v="20272057"/>
    <s v="June 2027"/>
    <m/>
    <m/>
    <m/>
    <s v="a) Technocommercial feasibility studies_x000a_b) Desktop routing study_x000a_c) Prefeasibility report"/>
    <s v="a) Planning Strategy _x000a_b) Dialoguing with stakeholder _x000a_c) Technocommercial feasibility study"/>
    <s v="USD 500,000"/>
    <s v="Grant, please specify which type:"/>
    <s v="No minimum size"/>
    <s v="a) Planning Strategy _x000a_b) Dialoguing with stakeholder _x000a_c) Technocommercial feasibility study_x000a_d) Desktop routing study_x000a_e) Map and Initiate statutory approvals/ clearances/ licenses _x000a_f) Business case and revenue modelling"/>
    <s v="USD 4 Million"/>
    <s v="Grant, please specify which type:"/>
    <s v="No minimum size"/>
    <s v=" First of its kind project in the world in terms of technical parameters. _x000a_ Markets to be connected operate mostly in isolation. _x000a_ Large capital expenditure outlay_x000a_ Challenging operating conditions_x000a_ No existing contractual framework in place for usage of asset/ capacity offtake"/>
    <s v=" Discussing the initiative with right set of stakeholders, to get traction for the relevant policy/ regulatory push._x000a_ MoU or Initial Agreement for development work_x000a_ MoU or Initial Agreement for offtake of energy/ capacity _x000a_ Interface with financiers/ lending agencies/ relevant government agencies and stakeholders _x000a_ Development of contractual framework, with appropriate safeguards in place, to ensure protection of investments"/>
    <m/>
    <m/>
    <m/>
    <m/>
    <m/>
    <m/>
    <m/>
    <m/>
    <m/>
    <s v="Yes"/>
    <s v="USD 7.5 Billion"/>
    <s v="Project development and preparation for construction"/>
    <s v="Debt, please specify which type:"/>
    <s v="No minimum size"/>
    <s v="Mitigation  emissions avoidance (e.g., renewable energy, clean cookstoves)"/>
    <m/>
    <s v="To be shared after conclusion of the technocommercial feasibility studies"/>
    <s v="To be shared after conclusion of the technocommercial feasibility studies"/>
    <s v="7. Affordable &amp; clean energy: 9. Industry, innovation &amp; infrastructure: 13. Climate action"/>
    <s v="N/A"/>
    <s v="Girish Deveshwar (Sterlite Power Transmission Limited)"/>
    <s v="Yes, please provide your email address:"/>
    <s v="girish.deveshwar@sterlite.com"/>
  </r>
  <r>
    <s v="PIDA PAP2"/>
    <n v="99"/>
    <s v="Establishment of a Navigational Line between Lake Victoria and the Mediterranean Sea-Feasibility Study Phase 2 (VICMED)"/>
    <m/>
    <s v="NOT"/>
    <s v="EXCLUDED"/>
    <s v="Transport"/>
    <n v="6"/>
    <x v="0"/>
    <m/>
    <s v="Multi-regional"/>
    <s v="Tanzania, Uganda, Kenya"/>
    <s v="Lower middle income"/>
    <m/>
    <s v="Transport"/>
    <s v="Inland Water Transport"/>
    <m/>
    <s v="Infra asset (greenfield)"/>
    <m/>
    <s v="$10bn+"/>
    <n v="12000"/>
    <m/>
    <m/>
    <m/>
    <m/>
    <m/>
    <m/>
    <m/>
    <m/>
    <m/>
    <m/>
    <m/>
    <m/>
    <m/>
    <m/>
    <m/>
    <m/>
    <m/>
    <m/>
    <m/>
    <m/>
    <s v="Feasibility assessment"/>
    <m/>
    <m/>
    <m/>
    <m/>
    <m/>
    <m/>
    <m/>
    <m/>
    <m/>
    <m/>
    <m/>
    <m/>
    <m/>
    <m/>
    <m/>
    <m/>
    <m/>
    <m/>
    <m/>
    <m/>
    <m/>
    <m/>
    <m/>
    <m/>
    <m/>
    <m/>
    <m/>
    <m/>
    <m/>
    <m/>
    <m/>
    <m/>
    <m/>
    <m/>
    <m/>
    <m/>
    <m/>
    <m/>
    <m/>
    <m/>
    <m/>
    <m/>
    <m/>
  </r>
  <r>
    <s v="Fact sheet"/>
    <n v="100"/>
    <s v="Establishment of a Navigational Line between Lake Victoria and the Mediterranean SeaFeasibility Study Phase 2 (VICMED)  PIDA PAP 2 project"/>
    <s v="VICMED Project is a multimodal transport project to Link between Lake Victoria and the Mediterranean Sea”.  The project aims to promote intermodal transport by integrating river, rail and road transport facilities along the Nile Corridor and to develop river management capacity. The project will also provide opportunities for landlocked countries to tap into other international seas and ports including Mediterranean &amp; Red"/>
    <s v="NOT"/>
    <s v="EXCLUDED"/>
    <s v="Transport"/>
    <m/>
    <x v="0"/>
    <s v="No"/>
    <s v="North Africa, East Africa"/>
    <s v="Egypt"/>
    <s v="Lower middle income"/>
    <s v="Burundi, DR Congo, Egypt, Ethiopia, Kenya, Rwanda, South Sudan, Sudan, Tanzania, Uganda: The project will also provide to Burundi as land locked country  opportunities to tap into other international seas and ports including Mediterranean &amp; Red Sea, The project will also provide to DRC as land locked country  opportunities to tap into other international seas and ports including Mediterranean &amp; Red Sea, CCountry of project operation (Principal beneficiary), The project will  provide to Ethiopia  opportunities to tap into other international seas and ports including Mediterranean &amp; Red Sea, The project will  provide to Kenya  opportunities to tap into other international seas and ports including Mediterranean &amp; Red Sea, The project will provide to Rwanda as land locked country  opportunities to tap into other international seas and ports including Mediterranean &amp; Red Sea, The project will provide to South Sudan as land locked country  opportunities to tap into other international seas and ports including Mediterranean &amp; Red Sea, The project will provide to South Sudan  as landlocked country  opportunities to tap into other international seas and ports including Mediterranean &amp; Red Sea, The project will  provide to Tanzania  opportunities to tap into other international seas and ports including Mediterranean &amp; Red Sea, The project will  provide to Uganda opportunities to tap into other international seas and ports including Mediterranean &amp; Red Sea"/>
    <s v="Transport"/>
    <s v="TransportMaritime"/>
    <s v="Land Restoration &amp; Building Resilience, Blue Economy"/>
    <s v="Infra asset  greenfield (building brand new facilities from the ground up)"/>
    <n v="0"/>
    <s v="TBD"/>
    <s v="TBD"/>
    <m/>
    <m/>
    <m/>
    <m/>
    <m/>
    <m/>
    <m/>
    <m/>
    <m/>
    <m/>
    <s v=""/>
    <s v=""/>
    <m/>
    <m/>
    <m/>
    <m/>
    <m/>
    <m/>
    <m/>
    <m/>
    <m/>
    <m/>
    <m/>
    <m/>
    <m/>
    <m/>
    <m/>
    <m/>
    <m/>
    <m/>
    <m/>
    <m/>
    <m/>
    <m/>
    <m/>
    <m/>
    <m/>
    <m/>
    <m/>
    <m/>
    <m/>
    <m/>
    <m/>
    <m/>
    <m/>
    <m/>
    <m/>
    <m/>
    <m/>
    <m/>
    <m/>
    <m/>
    <m/>
    <s v=""/>
    <m/>
    <s v=""/>
    <s v=""/>
    <n v="0"/>
    <n v="0"/>
    <s v=""/>
    <n v="0"/>
    <n v="0"/>
    <n v="0"/>
    <n v="0"/>
  </r>
  <r>
    <s v="PIDA PAP2"/>
    <n v="101"/>
    <s v="Extension of National ICT Broadband Backbone (NICTBB)"/>
    <s v="Extending NICTBB from Tanzania to Mozambique by constructing optical fibre cable and point of presences (PoPs)"/>
    <s v="PRESENTED"/>
    <s v="EXCLUDED"/>
    <s v="Digital transformations"/>
    <m/>
    <x v="0"/>
    <m/>
    <s v="Southern Africa"/>
    <s v="Tanzania"/>
    <s v="Lower middle income"/>
    <m/>
    <s v="ICT"/>
    <s v="Terrestrial Connectivity Infrastructure"/>
    <m/>
    <s v="Infra asset (greenfield)"/>
    <m/>
    <s v="$50m-$100m"/>
    <n v="60"/>
    <m/>
    <m/>
    <m/>
    <m/>
    <m/>
    <m/>
    <m/>
    <m/>
    <m/>
    <m/>
    <m/>
    <m/>
    <m/>
    <m/>
    <m/>
    <m/>
    <m/>
    <m/>
    <m/>
    <m/>
    <s v="Feasibility assessment"/>
    <m/>
    <m/>
    <m/>
    <m/>
    <m/>
    <m/>
    <m/>
    <m/>
    <m/>
    <m/>
    <m/>
    <m/>
    <m/>
    <m/>
    <m/>
    <m/>
    <m/>
    <m/>
    <m/>
    <m/>
    <m/>
    <m/>
    <m/>
    <m/>
    <m/>
    <m/>
    <m/>
    <m/>
    <m/>
    <m/>
    <m/>
    <m/>
    <m/>
    <m/>
    <s v="Adaptation &amp; resilience (e.g., flood defences, climate resilient crops)"/>
    <m/>
    <m/>
    <m/>
    <m/>
    <m/>
    <m/>
    <m/>
    <m/>
  </r>
  <r>
    <s v="PIDA PAP2"/>
    <n v="102"/>
    <s v="Extension of National ICT Broadband Backbone (NICTBB) to DRC by construction of optical fibre cable across Lake Tanganyika and point of presences (PoPs) for providing connectivity with DRC"/>
    <m/>
    <s v="NOT"/>
    <s v="EXCLUDED"/>
    <s v="Digital transformations"/>
    <m/>
    <x v="0"/>
    <m/>
    <s v="Multi-regional"/>
    <s v="Tanzania, DR Congo, Burundi, Zambia"/>
    <s v="Lower middle income"/>
    <m/>
    <s v="ICT"/>
    <s v="Terrestrial Connectivity Infrastructure"/>
    <m/>
    <s v="Infra asset (greenfield)"/>
    <m/>
    <s v="&lt;=$10m"/>
    <n v="4"/>
    <m/>
    <m/>
    <m/>
    <m/>
    <m/>
    <m/>
    <m/>
    <m/>
    <m/>
    <m/>
    <m/>
    <m/>
    <m/>
    <m/>
    <m/>
    <m/>
    <m/>
    <m/>
    <m/>
    <m/>
    <s v="Feasibility assessment"/>
    <m/>
    <m/>
    <m/>
    <m/>
    <m/>
    <m/>
    <m/>
    <m/>
    <m/>
    <m/>
    <m/>
    <m/>
    <m/>
    <m/>
    <m/>
    <m/>
    <m/>
    <m/>
    <m/>
    <m/>
    <m/>
    <m/>
    <m/>
    <m/>
    <m/>
    <m/>
    <m/>
    <m/>
    <m/>
    <m/>
    <m/>
    <m/>
    <m/>
    <m/>
    <m/>
    <m/>
    <m/>
    <m/>
    <m/>
    <m/>
    <m/>
    <m/>
    <m/>
  </r>
  <r>
    <s v="PIDA PAP2"/>
    <n v="103"/>
    <s v="Feasibility and In-Depth Studies on the Development of Lake Chad"/>
    <m/>
    <s v="NOT"/>
    <s v="EXCLUDED"/>
    <s v="The blue economy"/>
    <n v="6"/>
    <x v="0"/>
    <m/>
    <s v="Multi-regional"/>
    <s v="Chad"/>
    <s v="Low income"/>
    <m/>
    <s v="Water"/>
    <s v="Water Transfer"/>
    <m/>
    <m/>
    <m/>
    <s v="$10m-$50m"/>
    <n v="21.625519999999998"/>
    <m/>
    <m/>
    <m/>
    <m/>
    <m/>
    <m/>
    <m/>
    <m/>
    <m/>
    <m/>
    <m/>
    <m/>
    <m/>
    <m/>
    <m/>
    <m/>
    <m/>
    <m/>
    <m/>
    <m/>
    <s v="Conceptual design"/>
    <m/>
    <m/>
    <m/>
    <m/>
    <m/>
    <m/>
    <m/>
    <m/>
    <m/>
    <m/>
    <m/>
    <m/>
    <m/>
    <m/>
    <m/>
    <m/>
    <m/>
    <m/>
    <m/>
    <m/>
    <m/>
    <m/>
    <m/>
    <m/>
    <m/>
    <m/>
    <m/>
    <m/>
    <m/>
    <m/>
    <m/>
    <m/>
    <m/>
    <m/>
    <m/>
    <m/>
    <m/>
    <m/>
    <m/>
    <m/>
    <m/>
    <m/>
    <m/>
  </r>
  <r>
    <s v="Chris Hock"/>
    <n v="104"/>
    <s v="Fisheries monitoring"/>
    <m/>
    <s v="NOT"/>
    <s v="EXCLUDED"/>
    <s v="Agriculture"/>
    <m/>
    <x v="0"/>
    <m/>
    <m/>
    <s v="TBD"/>
    <s v="Lower middle income"/>
    <m/>
    <m/>
    <m/>
    <m/>
    <m/>
    <m/>
    <s v="TBD"/>
    <s v="TBD"/>
    <m/>
    <m/>
    <m/>
    <m/>
    <m/>
    <m/>
    <m/>
    <m/>
    <m/>
    <m/>
    <m/>
    <m/>
    <m/>
    <m/>
    <m/>
    <m/>
    <m/>
    <m/>
    <m/>
    <m/>
    <m/>
    <m/>
    <m/>
    <m/>
    <m/>
    <m/>
    <m/>
    <m/>
    <m/>
    <m/>
    <m/>
    <m/>
    <m/>
    <m/>
    <m/>
    <m/>
    <m/>
    <m/>
    <m/>
    <m/>
    <m/>
    <m/>
    <m/>
    <m/>
    <m/>
    <m/>
    <m/>
    <m/>
    <m/>
    <m/>
    <m/>
    <m/>
    <m/>
    <m/>
    <m/>
    <m/>
    <m/>
    <m/>
    <m/>
    <m/>
    <m/>
    <m/>
    <m/>
    <m/>
  </r>
  <r>
    <s v="Egypt"/>
    <n v="105"/>
    <s v="Flash flood protection and rainwater harvesting for climate adaptation and food security"/>
    <s v="To enhance the protection of remote communities against damage risks of flash floods, and to harvest the biggest possible volume of rainwater to enhance water and food security for water-scarce communities"/>
    <s v="NOT"/>
    <s v="EXCLUDED"/>
    <s v="Agriculture"/>
    <m/>
    <x v="0"/>
    <m/>
    <s v="North Africa"/>
    <s v="Egypt"/>
    <s v="Lower middle income"/>
    <m/>
    <m/>
    <m/>
    <m/>
    <s v="Major program"/>
    <m/>
    <s v="$100m-$500m"/>
    <n v="350"/>
    <m/>
    <m/>
    <m/>
    <m/>
    <m/>
    <m/>
    <m/>
    <m/>
    <m/>
    <m/>
    <m/>
    <m/>
    <m/>
    <m/>
    <m/>
    <m/>
    <m/>
    <m/>
    <m/>
    <m/>
    <s v="Conceptual design"/>
    <m/>
    <m/>
    <m/>
    <m/>
    <m/>
    <m/>
    <m/>
    <m/>
    <m/>
    <m/>
    <m/>
    <m/>
    <m/>
    <m/>
    <m/>
    <m/>
    <m/>
    <m/>
    <m/>
    <m/>
    <m/>
    <m/>
    <m/>
    <m/>
    <m/>
    <m/>
    <m/>
    <m/>
    <m/>
    <m/>
    <m/>
    <m/>
    <m/>
    <m/>
    <s v="Adaptation &amp; resilience (e.g., flood defences, climate resilient crops)"/>
    <m/>
    <m/>
    <m/>
    <m/>
    <m/>
    <m/>
    <m/>
    <m/>
  </r>
  <r>
    <s v="PIDA PAP2"/>
    <n v="106"/>
    <s v="Fomi Multipurpose Dam Development Project"/>
    <m/>
    <s v="NOT"/>
    <s v="EXCLUDED"/>
    <s v="Energy"/>
    <m/>
    <x v="0"/>
    <m/>
    <s v="West Africa"/>
    <s v="Guinea"/>
    <s v="Low income"/>
    <m/>
    <s v="Water"/>
    <s v="Multipurpose Dams"/>
    <m/>
    <m/>
    <m/>
    <s v="$50m-$100m"/>
    <n v="55.2"/>
    <m/>
    <m/>
    <m/>
    <m/>
    <m/>
    <m/>
    <m/>
    <m/>
    <m/>
    <m/>
    <m/>
    <m/>
    <m/>
    <m/>
    <m/>
    <m/>
    <m/>
    <m/>
    <m/>
    <m/>
    <s v="Feasibility assessment"/>
    <m/>
    <m/>
    <m/>
    <m/>
    <m/>
    <m/>
    <m/>
    <m/>
    <m/>
    <m/>
    <m/>
    <m/>
    <m/>
    <m/>
    <m/>
    <m/>
    <m/>
    <m/>
    <m/>
    <m/>
    <m/>
    <m/>
    <m/>
    <m/>
    <m/>
    <m/>
    <m/>
    <m/>
    <m/>
    <m/>
    <m/>
    <m/>
    <m/>
    <m/>
    <m/>
    <m/>
    <m/>
    <m/>
    <m/>
    <m/>
    <m/>
    <m/>
    <m/>
  </r>
  <r>
    <s v="Egypt"/>
    <n v="107"/>
    <s v="Fuel Oil Production from Waste Plastic"/>
    <s v="Produce 30KTA of Pyrolysis oil from plastic waste by thermal decomposition and hydrocracking, which is the latest approach to plastic recycling"/>
    <s v="NOT"/>
    <s v="EXCLUDED"/>
    <s v="Energy"/>
    <m/>
    <x v="0"/>
    <m/>
    <s v="North Africa"/>
    <s v="Egypt"/>
    <s v="Lower middle income"/>
    <m/>
    <s v="Energy"/>
    <m/>
    <m/>
    <s v="Limited-scope program"/>
    <m/>
    <s v="$50m-$100m"/>
    <n v="70"/>
    <m/>
    <m/>
    <m/>
    <m/>
    <m/>
    <m/>
    <m/>
    <m/>
    <m/>
    <m/>
    <m/>
    <m/>
    <m/>
    <m/>
    <m/>
    <m/>
    <m/>
    <m/>
    <m/>
    <m/>
    <s v="Feasibility assessment"/>
    <m/>
    <m/>
    <m/>
    <m/>
    <m/>
    <m/>
    <m/>
    <m/>
    <m/>
    <m/>
    <m/>
    <m/>
    <m/>
    <m/>
    <m/>
    <m/>
    <m/>
    <m/>
    <m/>
    <m/>
    <m/>
    <m/>
    <m/>
    <m/>
    <m/>
    <m/>
    <m/>
    <m/>
    <m/>
    <m/>
    <m/>
    <m/>
    <m/>
    <m/>
    <s v="Mitigation  emissions avoidance (e.g., renewable energy, clean cookstoves)"/>
    <m/>
    <m/>
    <m/>
    <m/>
    <m/>
    <m/>
    <m/>
    <m/>
  </r>
  <r>
    <s v="Egypt"/>
    <n v="108"/>
    <s v="Gas Flaring"/>
    <s v="Constitutes 5 projects that aim at to achieve zero flared gas, maximize LPG recovery and condensate from the flared gas and use the residual gas to feed the turbine fuel system"/>
    <s v="NOT"/>
    <s v="EXCLUDED"/>
    <s v="Energy"/>
    <m/>
    <x v="0"/>
    <m/>
    <s v="North Africa"/>
    <s v="Egypt"/>
    <s v="Lower middle income"/>
    <m/>
    <s v="Energy"/>
    <m/>
    <m/>
    <s v="Limited-scope program"/>
    <m/>
    <s v="$100m-$500m"/>
    <n v="105"/>
    <m/>
    <m/>
    <m/>
    <m/>
    <m/>
    <m/>
    <m/>
    <m/>
    <m/>
    <m/>
    <m/>
    <m/>
    <m/>
    <m/>
    <m/>
    <m/>
    <m/>
    <m/>
    <m/>
    <m/>
    <s v="Feasibility assessment"/>
    <m/>
    <m/>
    <m/>
    <m/>
    <m/>
    <m/>
    <m/>
    <m/>
    <m/>
    <m/>
    <m/>
    <m/>
    <m/>
    <m/>
    <m/>
    <m/>
    <m/>
    <m/>
    <m/>
    <m/>
    <m/>
    <m/>
    <m/>
    <m/>
    <m/>
    <m/>
    <m/>
    <m/>
    <m/>
    <m/>
    <m/>
    <m/>
    <m/>
    <m/>
    <s v="Mitigation  emissions avoidance (e.g., renewable energy, clean cookstoves)"/>
    <m/>
    <m/>
    <m/>
    <m/>
    <m/>
    <m/>
    <m/>
    <m/>
  </r>
  <r>
    <s v="Excel fact sheet"/>
    <n v="109"/>
    <s v="Global Innovation Lab for climate Finance"/>
    <s v="The Global Innovation Lab for Climate Finance was created in 2014 to identify and develop innovative instruments that could drive private finance for climate mitigation and adaptation in developing countries. Every year, The Lab accelerates well-designed financial instruments that can unlock billions for climate causes like energy efficiency, renewable energy, sustainable transport, climate-smart agriculture, and curbing deforestation, while also reducing private investors’ risks and improving their financial returns. A public-private partnership, the Lab brings together and catalyzes broader government and private sector efforts to scale up climate finance. "/>
    <s v="NOT"/>
    <s v="EXCLUDED"/>
    <s v="Finance"/>
    <m/>
    <x v="3"/>
    <m/>
    <m/>
    <s v="United States, United Kingdom, Brazil, India, Indonesia, Kenya and South Africa"/>
    <s v="High income"/>
    <s v="The instruments the Lab helps accelerate are focused in developing nations. Of the current portfolio of previously endorsed instruments 17% are focused in Latin America, 8% in Africa, 2% in Asia and the remaining 73% have a global focus. There are instruments specifically targetting the following countries/regions: Bangladesh, Brazil, Colombia, DRC, Europe, Ghana, Mexico, Nicaragua, Nigeria, Kenya, India,  Philippines, Rwanda,  Singapore, Senegal,  South Africa, South Sudan, US, Uganda, Vietnam,  west Africa,  Zambia,    : There are several impacts to the countries where the lab's instruments are implemented. The 55 instruments that have been launched by the lab collectively have helped mobilize capital towards sectors such as Energy, LandUse/AOLU, Sustainable Cities and Climate Risk Adaptation. An example of impact from one of the instruments launched would be:                                                                  • Climate Investor One:  has mobilized close to 1 billion to be directed at early stage development, construction financing, and refinancing of renewable energy projects in developing countries                  "/>
    <s v="Energy"/>
    <s v=" Renewable Energy, improving Energy Access and Efficiency, Sustainable Agriculture, Forestry, Urban Infrastructure, Transport and Climate Risk Adaptation. "/>
    <m/>
    <s v="Revenue generating programs (e.g., smallholder farmer resilience project, with project revenues based on yield increase)"/>
    <m/>
    <s v="&lt;=$10m"/>
    <n v="10"/>
    <m/>
    <m/>
    <s v="USD $18 million"/>
    <s v="German, Swedish, Us and UK government"/>
    <s v="N/A"/>
    <m/>
    <m/>
    <s v="German, Swedish, Us and UK government"/>
    <m/>
    <m/>
    <m/>
    <m/>
    <s v="Climate Policy Initiative serves ad Secretariat and analytical provider to the Lab."/>
    <m/>
    <m/>
    <m/>
    <m/>
    <m/>
    <m/>
    <s v="Public private partnership"/>
    <s v="Operational"/>
    <m/>
    <m/>
    <m/>
    <m/>
    <m/>
    <n v="2014"/>
    <m/>
    <s v="Mature"/>
    <m/>
    <m/>
    <m/>
    <m/>
    <m/>
    <m/>
    <m/>
    <m/>
    <s v="Grants"/>
    <s v="USD $450,000"/>
    <m/>
    <m/>
    <m/>
    <m/>
    <m/>
    <m/>
    <m/>
    <m/>
    <m/>
    <m/>
    <m/>
    <m/>
    <m/>
    <m/>
    <m/>
    <m/>
    <s v="Mitigation  emissions avoidance (e.g., renewable energy, clean cookstoves)"/>
    <s v="A few instruments were chosen from each sector and impact is detailed below.    Water Sector (2) _x000a_Direct Jobs created: 2,012_x000a_Emissions Avoided (tCO2 eq./year): 260,519_x000a_Volume of Additional Water treated (m³/day) 1,667_x000a_Total area protected(ha) 14,000,820_x000a__x000a_Sustainable Cities (4)_x000a_Number of beneficiaries: 32,153_x000a_Jobs created: 4,000_x000a_Emissions avoided (tCO2 eq./year): 255,493_x000a__x000a_Energy  (2)_x000a_Emissions avoided (tCO2 eq./year): 1,991,444_x000a_Energy produced per year (MWh/year): 3,481,904_x000a__x000a_AFOLU (2)_x000a_Number of Beneficiaries: 39,100"/>
    <s v="The Lab has launched 62 instruments to date and mobilized over USD 3.3 billion. Some of these instruments have been launched in very initial stages and are still being piloted and developed while others are more advanced. We ask the proponents of these instruments to update us on their relevant impact metrics and in scale of impact. We have provided an aggregated measure of some of the most succesful instruments launched within different sectors. The compilation of total impact is still in progress as it requires a lot of information coming from proponents. "/>
    <s v="Climate finance needs from developing nations. CPI estimates that globally over USD 4 trillion is needed in private investments to keep temperatures from rising 1.5o "/>
    <s v="1,2,3,4,5,6,7,8,9,10,11,12,13,14,15,16,17"/>
    <s v="The Lab maintains regular contact and outreach with proponents and also tracks publically available information to gather fundraising data for the insturments it has endorsed. We are currently launching an initiative to standardize impact reporting as instruments are being implemented on the ground. "/>
    <s v="Lab impact reports / program operations and reporting / independent evalutations"/>
    <m/>
    <s v="Ben C. Broche (ben.broche@cpiglobal.org)"/>
  </r>
  <r>
    <s v="PIDA PAP2"/>
    <n v="110"/>
    <s v="Grand INGA Phase 1"/>
    <m/>
    <s v="NOT"/>
    <s v="EXCLUDED"/>
    <s v="Energy"/>
    <m/>
    <x v="0"/>
    <m/>
    <s v="Multi-regional"/>
    <s v="DR Congo"/>
    <s v="Low income"/>
    <m/>
    <s v="Energy"/>
    <s v="Generation - Hydro"/>
    <m/>
    <s v="Infra asset (greenfield)"/>
    <m/>
    <s v="$10bn+"/>
    <n v="14500"/>
    <m/>
    <m/>
    <m/>
    <m/>
    <m/>
    <m/>
    <m/>
    <m/>
    <m/>
    <m/>
    <m/>
    <m/>
    <m/>
    <m/>
    <m/>
    <m/>
    <m/>
    <m/>
    <m/>
    <m/>
    <s v="Structuring/ execution"/>
    <m/>
    <m/>
    <m/>
    <m/>
    <m/>
    <m/>
    <m/>
    <m/>
    <m/>
    <m/>
    <m/>
    <m/>
    <m/>
    <m/>
    <m/>
    <m/>
    <m/>
    <m/>
    <m/>
    <m/>
    <m/>
    <m/>
    <m/>
    <m/>
    <m/>
    <m/>
    <m/>
    <m/>
    <m/>
    <m/>
    <m/>
    <m/>
    <m/>
    <m/>
    <s v="Mitigation  emissions avoidance (e.g., renewable energy, clean cookstoves)"/>
    <m/>
    <m/>
    <m/>
    <m/>
    <m/>
    <m/>
    <m/>
    <m/>
  </r>
  <r>
    <s v="Breakthrough"/>
    <n v="111"/>
    <s v="Great Blue Wall"/>
    <m/>
    <s v="NOT"/>
    <s v="EXCLUDED"/>
    <s v="The blue economy"/>
    <m/>
    <x v="0"/>
    <m/>
    <s v="Western Indian Ocean"/>
    <s v="Multi"/>
    <s v="Lower middle income"/>
    <m/>
    <m/>
    <m/>
    <m/>
    <m/>
    <m/>
    <s v="$1bn-$5bn"/>
    <n v="1500"/>
    <m/>
    <m/>
    <m/>
    <m/>
    <m/>
    <m/>
    <m/>
    <m/>
    <m/>
    <m/>
    <m/>
    <m/>
    <m/>
    <m/>
    <m/>
    <m/>
    <m/>
    <m/>
    <m/>
    <m/>
    <s v="Conceptual design"/>
    <m/>
    <m/>
    <m/>
    <m/>
    <m/>
    <m/>
    <m/>
    <m/>
    <m/>
    <m/>
    <m/>
    <m/>
    <m/>
    <m/>
    <m/>
    <m/>
    <m/>
    <m/>
    <m/>
    <m/>
    <m/>
    <m/>
    <m/>
    <m/>
    <m/>
    <m/>
    <m/>
    <m/>
    <m/>
    <m/>
    <m/>
    <m/>
    <m/>
    <m/>
    <m/>
    <m/>
    <m/>
    <m/>
    <m/>
    <m/>
    <m/>
    <m/>
    <m/>
  </r>
  <r>
    <s v="Breakthrough"/>
    <n v="112"/>
    <s v="Great Green Wall Accelerator"/>
    <m/>
    <s v="NOT"/>
    <s v="EXCLUDED"/>
    <s v="Finance"/>
    <m/>
    <x v="0"/>
    <m/>
    <s v="Multi-regional"/>
    <s v="Burkina Faso, Chad, Djibouti, Eritrea, Ethiopia, Mali, Mauritania, Niger, Nigeria, Senegal, and Sudan"/>
    <s v="Low income"/>
    <m/>
    <m/>
    <m/>
    <m/>
    <s v="Major program"/>
    <m/>
    <s v="$10bn+"/>
    <n v="19000"/>
    <m/>
    <m/>
    <m/>
    <m/>
    <m/>
    <m/>
    <m/>
    <m/>
    <m/>
    <m/>
    <m/>
    <m/>
    <m/>
    <m/>
    <m/>
    <m/>
    <m/>
    <m/>
    <m/>
    <m/>
    <s v="Structuring/ execution"/>
    <m/>
    <m/>
    <m/>
    <m/>
    <m/>
    <m/>
    <m/>
    <m/>
    <m/>
    <m/>
    <m/>
    <m/>
    <m/>
    <m/>
    <m/>
    <m/>
    <m/>
    <m/>
    <m/>
    <m/>
    <m/>
    <m/>
    <m/>
    <m/>
    <m/>
    <m/>
    <m/>
    <m/>
    <m/>
    <m/>
    <m/>
    <m/>
    <m/>
    <m/>
    <m/>
    <m/>
    <m/>
    <m/>
    <m/>
    <m/>
    <m/>
    <m/>
    <m/>
  </r>
  <r>
    <s v="[Eric Mwangi]"/>
    <n v="113"/>
    <s v="Green hydrogen/ ammonia"/>
    <m/>
    <s v="NOT"/>
    <s v="EXCLUDED"/>
    <s v="Energy"/>
    <m/>
    <x v="0"/>
    <m/>
    <m/>
    <s v="TBD"/>
    <s v="Lower middle income"/>
    <m/>
    <s v="Energy"/>
    <m/>
    <m/>
    <m/>
    <m/>
    <s v="TBD"/>
    <s v="TBD"/>
    <m/>
    <m/>
    <m/>
    <m/>
    <m/>
    <m/>
    <m/>
    <m/>
    <m/>
    <m/>
    <m/>
    <m/>
    <m/>
    <m/>
    <m/>
    <m/>
    <m/>
    <m/>
    <m/>
    <m/>
    <m/>
    <m/>
    <m/>
    <m/>
    <m/>
    <m/>
    <m/>
    <m/>
    <m/>
    <m/>
    <m/>
    <m/>
    <m/>
    <m/>
    <m/>
    <m/>
    <m/>
    <m/>
    <m/>
    <m/>
    <m/>
    <m/>
    <m/>
    <m/>
    <m/>
    <m/>
    <m/>
    <m/>
    <m/>
    <m/>
    <m/>
    <m/>
    <m/>
    <m/>
    <m/>
    <m/>
    <m/>
    <m/>
    <m/>
    <m/>
    <m/>
    <m/>
    <m/>
    <m/>
  </r>
  <r>
    <s v="[Eric Mwangi]"/>
    <n v="114"/>
    <s v="Grid scale storage (120 MW)Grid scale storage (120 MW)"/>
    <m/>
    <s v="NOT"/>
    <s v="EXCLUDED"/>
    <s v="Energy"/>
    <m/>
    <x v="0"/>
    <m/>
    <m/>
    <s v="TBD"/>
    <s v="Lower middle income"/>
    <m/>
    <s v="Energy"/>
    <m/>
    <m/>
    <m/>
    <m/>
    <s v="TBD"/>
    <s v="TBD"/>
    <m/>
    <m/>
    <m/>
    <m/>
    <m/>
    <m/>
    <m/>
    <m/>
    <m/>
    <m/>
    <m/>
    <m/>
    <m/>
    <m/>
    <m/>
    <m/>
    <m/>
    <m/>
    <m/>
    <m/>
    <m/>
    <m/>
    <m/>
    <m/>
    <m/>
    <m/>
    <m/>
    <m/>
    <m/>
    <m/>
    <m/>
    <m/>
    <m/>
    <m/>
    <m/>
    <m/>
    <m/>
    <m/>
    <m/>
    <m/>
    <m/>
    <m/>
    <m/>
    <m/>
    <m/>
    <m/>
    <m/>
    <m/>
    <m/>
    <m/>
    <m/>
    <m/>
    <m/>
    <m/>
    <m/>
    <m/>
    <m/>
    <m/>
    <m/>
    <m/>
    <m/>
    <m/>
    <m/>
    <m/>
  </r>
  <r>
    <s v="Santiago"/>
    <n v="115"/>
    <s v="Regional Program for Local Financial Institutions -IFL"/>
    <s v="The program will help IFLs/SMEs overcome financial and market barriers to implement climate change projects.The program is expected to finance nearly 1,214 local climate change projects in the four target countries.The distribution by project type is reflected from different country baselines and opportunities.Energy efficiency projects are expected to account for 57% of total projects, renewable energy 19% and land use 24%.While land use represents a small portion of anticipated projects, these projects are expected to account for 82% of total GHG emissions mitigated under the program due to the profitability of the sector and the investments supported.however, it is important to note that the goal of the program is to engage banks in financing green climate change solutions, which require alignment with demand and bank appetite, while also finding a balanced distribution of funds between energy efficiency, renewable energy and low carbon land use projects."/>
    <s v="NOT"/>
    <s v="CORE"/>
    <s v="Finance"/>
    <m/>
    <x v="2"/>
    <m/>
    <s v="Andes"/>
    <s v="Chile, Panamá, Ecuador y Perú"/>
    <s v="High income"/>
    <s v="CH, PA, EC, PE"/>
    <s v="Energy transition"/>
    <m/>
    <m/>
    <m/>
    <s v="CAF, Banco de Desarrollo de América Latina, Green Climate Fund"/>
    <s v="$100m-$500m"/>
    <n v="153.6"/>
    <m/>
    <m/>
    <m/>
    <m/>
    <m/>
    <m/>
    <m/>
    <m/>
    <m/>
    <m/>
    <m/>
    <m/>
    <s v="SME of Chile, Ecuador, Panamá and Perú"/>
    <s v="Developer SME through 11 Local financial institutions "/>
    <m/>
    <m/>
    <m/>
    <m/>
    <m/>
    <m/>
    <s v="Feasibility assessment"/>
    <m/>
    <m/>
    <m/>
    <m/>
    <m/>
    <m/>
    <m/>
    <m/>
    <m/>
    <m/>
    <m/>
    <m/>
    <m/>
    <m/>
    <m/>
    <m/>
    <m/>
    <m/>
    <m/>
    <m/>
    <m/>
    <m/>
    <m/>
    <m/>
    <m/>
    <m/>
    <m/>
    <m/>
    <m/>
    <m/>
    <m/>
    <m/>
    <m/>
    <m/>
    <s v="Multi"/>
    <m/>
    <m/>
    <m/>
    <m/>
    <m/>
    <m/>
    <m/>
    <m/>
  </r>
  <r>
    <s v="PIDA PAP2"/>
    <n v="116"/>
    <s v="Highway connecting the terminal part of the Fez-Oujda highway to the East-West Algerian highway"/>
    <m/>
    <s v="NOT"/>
    <s v="EXCLUDED"/>
    <s v="Transport"/>
    <m/>
    <x v="0"/>
    <m/>
    <s v="North Africa"/>
    <s v="Algeria"/>
    <s v="Lower middle income"/>
    <m/>
    <s v="Transport"/>
    <s v="Road"/>
    <m/>
    <s v="Infra asset (greenfield)"/>
    <m/>
    <s v="$100m-$500m"/>
    <n v="140"/>
    <m/>
    <m/>
    <m/>
    <m/>
    <m/>
    <m/>
    <m/>
    <m/>
    <s v="Government of Guyana"/>
    <m/>
    <m/>
    <m/>
    <s v="Government of Guyana"/>
    <m/>
    <m/>
    <m/>
    <m/>
    <m/>
    <m/>
    <m/>
    <s v="Conceptual design"/>
    <m/>
    <m/>
    <m/>
    <m/>
    <m/>
    <m/>
    <m/>
    <m/>
    <m/>
    <m/>
    <m/>
    <m/>
    <m/>
    <m/>
    <m/>
    <m/>
    <m/>
    <m/>
    <m/>
    <m/>
    <m/>
    <m/>
    <m/>
    <m/>
    <m/>
    <m/>
    <m/>
    <m/>
    <m/>
    <m/>
    <m/>
    <m/>
    <m/>
    <m/>
    <m/>
    <m/>
    <m/>
    <m/>
    <m/>
    <m/>
    <m/>
    <m/>
    <m/>
  </r>
  <r>
    <s v="Fact sheet"/>
    <n v="117"/>
    <s v="Lakadia Vadodara Transmission Project"/>
    <s v="The Lakadia Vadodara Transmission Project Limited  is a “Green Energy Transmission Corridor” project aimed at meeting India’s renewable energy target of installing 175 GW by 2022. The transmission line is part of transmission strengthening to relieving over loading due to Renewable Energy (RE) injection in wind energy zones of Bhuj. The 329 km Lakadia – Vadodara 765 kV D/C line will help in the evacuation of power from RE sources in Kutch to Vadodara for onward dispersal. The project was secured through tariff based competitive bidding process."/>
    <s v="PRESENTED"/>
    <s v="EXTENDED"/>
    <s v="Energy"/>
    <m/>
    <x v="1"/>
    <m/>
    <s v="South and SouthWest Asia"/>
    <s v="India"/>
    <s v="Lower middle income"/>
    <s v="India"/>
    <s v="Power Transmission"/>
    <s v="Eelctric Transmission"/>
    <s v="Energy"/>
    <s v="Infrastructure asset  greenfield (building brand new facilities from the ground up)"/>
    <m/>
    <s v="$100m-$500m"/>
    <n v="300"/>
    <m/>
    <m/>
    <m/>
    <m/>
    <m/>
    <m/>
    <m/>
    <m/>
    <m/>
    <m/>
    <s v=""/>
    <s v=""/>
    <m/>
    <m/>
    <m/>
    <m/>
    <m/>
    <m/>
    <m/>
    <m/>
    <s v="Structuring/ execution"/>
    <m/>
    <m/>
    <m/>
    <m/>
    <m/>
    <m/>
    <m/>
    <m/>
    <m/>
    <m/>
    <m/>
    <m/>
    <s v=""/>
    <m/>
    <m/>
    <m/>
    <s v=""/>
    <m/>
    <m/>
    <m/>
    <m/>
    <m/>
    <m/>
    <m/>
    <m/>
    <m/>
    <m/>
    <m/>
    <m/>
    <m/>
    <m/>
    <m/>
    <m/>
    <m/>
    <s v="Mitigation  emissions avoidance (e.g., renewable energy, clean cookstoves)"/>
    <s v=""/>
    <m/>
    <m/>
    <s v=""/>
    <m/>
    <m/>
    <m/>
    <m/>
  </r>
  <r>
    <s v="PIDA PAP2"/>
    <n v="118"/>
    <s v="Hydroelectric power plant of Louga 1 and 2 (246 MW)"/>
    <m/>
    <s v="NOT"/>
    <s v="EXCLUDED"/>
    <s v="Energy"/>
    <m/>
    <x v="0"/>
    <m/>
    <s v="West Africa"/>
    <s v="Senegal"/>
    <s v="Lower middle income"/>
    <m/>
    <s v="Energy"/>
    <s v="Generation - Hydro"/>
    <m/>
    <s v="Infra asset (greenfield)"/>
    <m/>
    <s v="$500m-$1bn"/>
    <n v="613"/>
    <m/>
    <m/>
    <m/>
    <m/>
    <m/>
    <m/>
    <m/>
    <m/>
    <m/>
    <m/>
    <m/>
    <m/>
    <m/>
    <m/>
    <m/>
    <m/>
    <m/>
    <m/>
    <m/>
    <m/>
    <s v="Feasibility assessment"/>
    <m/>
    <m/>
    <m/>
    <m/>
    <m/>
    <m/>
    <m/>
    <m/>
    <m/>
    <m/>
    <m/>
    <m/>
    <m/>
    <m/>
    <m/>
    <m/>
    <m/>
    <m/>
    <m/>
    <m/>
    <m/>
    <m/>
    <m/>
    <m/>
    <m/>
    <m/>
    <m/>
    <m/>
    <m/>
    <m/>
    <m/>
    <m/>
    <m/>
    <m/>
    <s v="Mitigation  emissions avoidance (e.g., renewable energy, clean cookstoves)"/>
    <m/>
    <m/>
    <m/>
    <m/>
    <m/>
    <m/>
    <m/>
    <m/>
  </r>
  <r>
    <s v="Fact sheet"/>
    <n v="119"/>
    <s v="Hydrogen Energy Namibia"/>
    <s v="​Hyphen successfully bid on and has been awarded preferred bidder status on ~4,000km2 of land within the Tsau //Khaeb National Park for the development of Namibia’s first fully vertically integrated GW scale green hydrogen project._x000a__x000a_The project is being developed as the first step in the implementation of Government’s strategy for the development of a large-scale green hydrogen industry in various regions in Namibia to support both economic growth in Namibia and assist the world in achieving its decarbonisation goals._x000a__x000a_This US$10 billion project is planned to be developed in phases, at full development targeting 350,000 metric tons of green hydrogen production a year from 5GW of renewable generation capacity and 3GW electrolyser._x000a__x000a_The project once fully developed will employ an estimate 3,000 people, with 15,000 construction jobs supported over the four-year construction period. Over 90% of these jobs are expected to be filled by local Namibians._x000a__x000a_At full production scale and with additional projects coming online, the excess electricity produced by the hydrogen industry can be used to decarbonise the entire Namibian electrical grid, act as a catalyst for Namibia’s own energy independence; and make the country a net-exporter of low-carbon energy, assisting in the decarbonising of the southern African region."/>
    <s v="NOT"/>
    <s v="EXCLUDED"/>
    <s v="Energy"/>
    <m/>
    <x v="0"/>
    <s v="N/A"/>
    <s v="Southern Africa"/>
    <s v="Namibia"/>
    <s v="Upper middle income"/>
    <s v="Namibia, South Africa: Project built, Power supplied to South Africa, helping with reliability and decarbonisation."/>
    <s v="Energy"/>
    <s v="Hydrogen, Solar, Wind"/>
    <s v="Energy, Transport"/>
    <s v="Infra asset  greenfield (building brand new facilities from the ground up)"/>
    <s v="The two key shareholders are: ENERTRAG and Nicholas Holdings Limited."/>
    <s v="$5bn-$10bn"/>
    <n v="10000"/>
    <m/>
    <s v="No public capital invested, but expected in final capital structure"/>
    <m/>
    <s v="Importantly, Government is assuming the role of the custodian of the wealth to be generated for Namibia and her people with the development of Namibia’s green hydrogen industry"/>
    <m/>
    <m/>
    <n v="0"/>
    <s v="Current shareholders"/>
    <m/>
    <s v="Lazard"/>
    <s v="Political risk, Climate risk, Operational risk"/>
    <s v=""/>
    <s v="ENERTRAG"/>
    <m/>
    <m/>
    <s v="Slaughter &amp; May, PRDW, Lazard, SLR Consulting, FTI Consulting, One of the Big Four accounting firms."/>
    <s v="Yes, please explain:"/>
    <m/>
    <s v="No"/>
    <s v="Other: please specify"/>
    <s v="Conceptual design"/>
    <s v="2021  2023"/>
    <s v="2023  2024"/>
    <s v="2023  2024"/>
    <s v="2025  2026"/>
    <s v="2026 onwards"/>
    <s v="Approx 2026"/>
    <s v="N/A"/>
    <m/>
    <m/>
    <s v="Hyphen is making positive progress on its discussions with the Namibian Government as it moves towards signature of the Implementation Agreement before the end of the year. The signing of the Implementation Agreement will trigger the commencement of the frontend engineering and design phase in the development of this ambitious green hydrogen project."/>
    <s v="See previous answer."/>
    <s v="Current work phase costs are covered which is being led by the Hyphen team."/>
    <s v="Other, please specify:: Debt will also be used.: Debt and Equity used."/>
    <s v="N/A"/>
    <s v="The signing of the Implementation Agreement is the priority, by the end of 2022. Following this the Hyphen team will work on the frontend engineering and design phase in the development of this ambitious green hydrogen project."/>
    <s v="N/A"/>
    <s v="Other, please specify:"/>
    <m/>
    <n v="0"/>
    <s v="Hyphen are looking into all sorts of investment options this includes multilateral / DFI engagement, shareholder stakes and Government participation. Project Financing will play an integral role in financing the project."/>
    <m/>
    <m/>
    <m/>
    <m/>
    <m/>
    <m/>
    <m/>
    <m/>
    <m/>
    <s v="Yes"/>
    <s v="Approx. US$ 10 billion"/>
    <s v="These funds will be used for feasibility studies and the construction phase."/>
    <s v="Other, please specify:"/>
    <m/>
    <s v="Mitigation  emissions avoidance (e.g., renewable energy, clean cookstoves)"/>
    <s v="The project, will at full development target 350,000 metric tons of green hydrogen production a year, from 5GW of renewable generation capacity and 3GW of electrolyser capacity, displacing 5 – 6 million tonnes per annum of CO2 emissions: The project, will at full development target 350,000 metric tons of green hydrogen production a year, from 5GW of renewable generation capacity and 3GW of electrolyser capacity,: The project once fully developed will employ an estimated 3,000 people, with 15,000 construction jobs supported over the fouryear construction period.Over 90% of these jobs are expected to be filled by local Namibians."/>
    <s v="The project will at full development target 350,000 metric tons of green hydrogen production a year, displacing 56 million tonnes per annum of CO2 emissions annually._x000a__x000a_At full production scale and with additional projects coming online, the excess electricity produced by the hydrogen industry can be used to decarbonise the entire Namibian electrical grid, act as a catalyst for Namibia’s own energy independence; and make the country a netexporter of lowcarbon energy, assisting in the decarbonising of the southern African region._x000a__x000a_Together with Government, we will work with local communities, environmental groups and other stakeholder groups to position Namibia’s green hydrogen industry for rapid scalability and longterm sustainability, to uplift the lives of Namibia’s people through economic development and contribute towards achieving global decarbonisation goals. We want to ensure that Namibia realises the full potential of its endowment as one of the world’s top resource rich locations for colocated onshore wind and solar, vast uninhabited land, and stable investment climate underpinned by strong democratic values. Hyphen, and the Government, are committed to developing Namibia’s hydrogen industry to the highest international standards in an inclusive way that brings all stakeholders with us while minimising the environmental impact._x000a__x000a_Namibia has a critical role to play in leading southern Africa’s contribution to achieving global decarbonisation goals. Namibia is well positioned to be at the forefront of helping the world to achieve its decarbonisation targets while also providing the country and region with a blueprint for future renewable energy and green hydrogen project implementations."/>
    <s v="IEA has made clear that there is an urgent need to step up investment in lowcarbon hydrogen with US$1.2 trillion needed globally by 2030 to achieve the world’s green hydrogen objectives."/>
    <s v="6. Clean water &amp; sanitation: 7. Affordable &amp; clean energy: 9. Industry, innovation &amp; infrastructure: 10. Reduced inequalities: 11. Sustainable cities &amp; communities: 13. Climate action"/>
    <m/>
    <s v="Christopher Laing FTI Consulting"/>
    <s v="Yes, please provide your email address:"/>
    <s v="christopher.laing@fticonsulting.com"/>
  </r>
  <r>
    <s v="PIDA PAP2"/>
    <n v="120"/>
    <s v="Implementation of a Regional Internet Exchange Point"/>
    <m/>
    <s v="NOT"/>
    <s v="EXCLUDED"/>
    <s v="Digital transformations"/>
    <m/>
    <x v="0"/>
    <m/>
    <s v="West Africa"/>
    <s v="Multi"/>
    <s v="Lower middle income"/>
    <m/>
    <s v="ICT"/>
    <s v="Internet Exchange Points"/>
    <m/>
    <s v="Infra asset (greenfield)"/>
    <m/>
    <s v="&lt;=$10m"/>
    <n v="0.3"/>
    <m/>
    <m/>
    <m/>
    <m/>
    <m/>
    <m/>
    <m/>
    <m/>
    <m/>
    <m/>
    <m/>
    <m/>
    <m/>
    <m/>
    <m/>
    <m/>
    <m/>
    <m/>
    <m/>
    <m/>
    <s v="Feasibility assessment"/>
    <m/>
    <m/>
    <m/>
    <m/>
    <m/>
    <m/>
    <m/>
    <m/>
    <m/>
    <m/>
    <m/>
    <m/>
    <m/>
    <m/>
    <m/>
    <m/>
    <m/>
    <m/>
    <m/>
    <m/>
    <m/>
    <m/>
    <m/>
    <m/>
    <m/>
    <m/>
    <m/>
    <m/>
    <m/>
    <m/>
    <m/>
    <m/>
    <m/>
    <m/>
    <m/>
    <m/>
    <m/>
    <m/>
    <m/>
    <m/>
    <m/>
    <m/>
    <m/>
  </r>
  <r>
    <s v="Egypt"/>
    <n v="121"/>
    <s v="Improve agricultural climate resilience by modernizing on-farm practices"/>
    <s v="Improve Climate Resilience of Agriculture by means of sustainable modernization of the on-farm irrigation systems, leading to raising water efficiency and productivity under water scarcity conditions"/>
    <s v="NOT"/>
    <s v="EXCLUDED"/>
    <s v="Agriculture"/>
    <n v="1"/>
    <x v="0"/>
    <m/>
    <s v="North Africa"/>
    <s v="Egypt"/>
    <s v="Lower middle income"/>
    <m/>
    <m/>
    <m/>
    <m/>
    <s v="Major program"/>
    <m/>
    <s v="$500m-$1bn"/>
    <n v="750"/>
    <m/>
    <m/>
    <m/>
    <m/>
    <m/>
    <m/>
    <m/>
    <m/>
    <m/>
    <m/>
    <m/>
    <m/>
    <m/>
    <m/>
    <m/>
    <m/>
    <m/>
    <m/>
    <m/>
    <m/>
    <s v="Conceptual design"/>
    <m/>
    <m/>
    <m/>
    <m/>
    <m/>
    <m/>
    <m/>
    <m/>
    <m/>
    <m/>
    <m/>
    <m/>
    <m/>
    <m/>
    <m/>
    <m/>
    <m/>
    <m/>
    <m/>
    <m/>
    <m/>
    <m/>
    <m/>
    <m/>
    <m/>
    <m/>
    <m/>
    <m/>
    <m/>
    <m/>
    <m/>
    <m/>
    <m/>
    <m/>
    <s v="Multi"/>
    <m/>
    <m/>
    <m/>
    <m/>
    <m/>
    <m/>
    <m/>
    <m/>
  </r>
  <r>
    <s v="Bangkok"/>
    <n v="122"/>
    <s v="INA’s Energy Transition Mechanism (“ETM”)"/>
    <m/>
    <s v="PRESENTED"/>
    <s v="EXCLUDED"/>
    <s v="Energy"/>
    <m/>
    <x v="1"/>
    <m/>
    <m/>
    <s v="Indonesia"/>
    <s v="Lower middle income"/>
    <m/>
    <s v="Energy"/>
    <m/>
    <m/>
    <m/>
    <m/>
    <s v="$1bn-$5bn"/>
    <n v="1600"/>
    <m/>
    <m/>
    <m/>
    <m/>
    <m/>
    <m/>
    <m/>
    <m/>
    <m/>
    <m/>
    <m/>
    <m/>
    <m/>
    <m/>
    <m/>
    <m/>
    <m/>
    <m/>
    <m/>
    <m/>
    <s v="Structuring/ execution"/>
    <m/>
    <m/>
    <m/>
    <m/>
    <m/>
    <m/>
    <m/>
    <m/>
    <m/>
    <m/>
    <m/>
    <m/>
    <m/>
    <m/>
    <m/>
    <m/>
    <m/>
    <m/>
    <m/>
    <m/>
    <m/>
    <m/>
    <m/>
    <m/>
    <m/>
    <m/>
    <m/>
    <m/>
    <m/>
    <m/>
    <m/>
    <m/>
    <m/>
    <m/>
    <s v="Mitigation  emissions avoidance (e.g., renewable energy, clean cookstoves)"/>
    <m/>
    <m/>
    <m/>
    <m/>
    <m/>
    <m/>
    <m/>
    <m/>
  </r>
  <r>
    <s v="Fact sheet"/>
    <n v="123"/>
    <s v="Ponggang Mini-hydro Power (2.8 MW), green energy for sustainable development"/>
    <s v="BACKGROUND_x000a__x000a_In 2008, an engineering lecture of Subang University began to explore the local renewable energy potential in the surrounding area. Together with IBEKA as a partner, the team walked through the long river of Cilamaya in an attempt to map the potential, until they were impressed by the huge waterfall of Ponggang. Measuring the head, water discharge, flow duration curve, and social assessment which needs electricity access, the team commit to do the primary research and prefeasibility study._x000a__x000a_Two years later, the team found the potential of Ponggang village to generate 2.8 MW green energy based on the site survey. The PreFeasibility Study was introduced to several potential donors and investment partners to gain financial support. _x000a__x000a_OBJECTIVES_x000a__x000a_The objective of Ponggang MHP project is to provide green energy sources. The sources of this renewable energy project would substitute the Coalsteam Power Plant of Banten 3 Lontar OMU up to 19,922 MWh annually. It is contribute to 17,393 tCO2e carbon equivalent mitigation for climate change goals. The project business model also benefit the local community by their ongrid revenue sharing on publicprivate partnership._x000a__x000a_The community earning could be utilized for several social purposes, such as; education, health care, economic stimulus, social guarantee, and public facilities._x000a__x000a_TIMELINE_x000a__x000a_Within 2013 to 2017, Ponggang MHP project received a financial commitment from GDF Suez, PT. SMI, and Bukopin Bank for nearly 20% of the project cost. Currently, IBEKA strives to earn the financial gap to realize the project._x000a__x000a_2008 – 2010: Site survey and exploration_x000a_2010 – 2013: PreFeasibility Studies_x000a_2014 – 2020: Project promotion and pitch_x000a_Q3Q4 2022: Financial closed (publicprivate partnership), MOU_x000a_Q1Q3 2023: Establish the purpose Company, permitting, PPA_x000a_Q4 2023       : Begin the construction process_x000a_Q1Q4 2024 : Constructions_x000a_2025 – 2045 : Operational"/>
    <s v="NOT"/>
    <s v="CORE"/>
    <s v="Energy"/>
    <m/>
    <x v="1"/>
    <s v="Ponggang MHP project is the scale up of Cinta Mekar I (120 kW) microhydro power project for social development. The project was the pilot for Propoor Public Private Partnership (5P’s) business model, initiated by UNESCAP and IBEKA in 2004."/>
    <s v="SouthEast Asia"/>
    <s v="Indonesia"/>
    <s v="Lower middle income"/>
    <s v="Indonesia"/>
    <s v="Energy"/>
    <s v="Energy – hydro"/>
    <s v="Ecosystems Based Approach, Carbon Credits"/>
    <s v="Infrastructure asset  greenfield (building brand new facilities from the ground up)"/>
    <s v="Private sector potential sponsor: PT. SMI, Bukopin Bank, and Tamaris Hydro, Public sector potential donor: GDF Suez, Bezos Earth Fund, UNESCAP"/>
    <s v="&lt;=$10m"/>
    <n v="5.64"/>
    <s v="2 Years"/>
    <s v="No public capital invested, but expected in final capital structure"/>
    <s v="$1,500,000.00"/>
    <s v="GDF Suez, NGO, and Golden Shares (from the private sector partner)"/>
    <s v="70/30"/>
    <s v="$1,010,000.00"/>
    <n v="0"/>
    <s v="GDF Suez"/>
    <s v="Yes, please specify who:: The State Electricity Corp. (PLN)"/>
    <s v="IBEKA, Investment &amp; Innovation Department"/>
    <s v="Currency risk"/>
    <s v="Local resources are in Indonesian Rupiah (IDR), the mechanical and electrical are in Euro (EUR) if the product made by Andritz Hydro (Austria)"/>
    <s v="IBEKA Foundation"/>
    <s v="Tamaris Hydro"/>
    <s v="Yes"/>
    <s v="Tamaris Hydro  Technical, Subang University  Technical"/>
    <s v="No"/>
    <n v="0"/>
    <m/>
    <m/>
    <s v="Structuring &amp; Execution"/>
    <m/>
    <m/>
    <m/>
    <m/>
    <m/>
    <m/>
    <m/>
    <m/>
    <m/>
    <s v="2008 – 2010: Site survey and exploration_x000a_2010 – 2013: PreFeasibility Studies_x000a_2014 – 2020: Project promotion and pitch_x000a_Q3Q4 2022: Financial closed (publicprivate partnership), partnership MOU_x000a_Q1Q3 2023: Establish the purpose Company, permitting principal, environment, and construction, PPA process to PLN_x000a_Q4 2023       : Begin the construction process, order for turbine and mechanical/electrical component_x000a_Q1Q4 2024: Constructions, development, and installation_x000a_2025 – 2045: Kick off operational, selling power to PLN, maintenance, social development"/>
    <s v="1. Partnership agreement between pubic and private sector in a legal step._x000a_2. Request GDF Suez and other donors to support the public financial capital as their chipin/equities._x000a_3. Establish the purpose company of publicprivate partnership and showing the financial commitment._x000a_4. Land acquisition._x000a_5. Permitting the principal, environment, and construction to process the PPA agreement with PLN."/>
    <s v="$1,000,000.00"/>
    <s v="Grant, please specify which type:: Grant as the initial capital for public to pay their equity/shares proportionally"/>
    <s v="$500,000.00"/>
    <s v="1. Partnership agreement between pubic and private sector in a legal step._x000a_2. Request GDF Suez and other donors to support the public financial capital as their chipin/equities._x000a_3. Establish the purpose company of publicprivate partnership and showing the financial commitment (10% chipin capital)._x000a_4. Land acquisition._x000a_5. Permitting the principal, environment, and construction to process the PPA agreement with PLN (70% chipin capital)._x000a_6. Preorder the mechanical and electrical component._x000a_7. Preconstruction activity: access road, weir, and channel_x000a_8. Power house construction"/>
    <s v="$3,000,000.00"/>
    <s v="Grant, please specify which type:: Grant (pure) for financing the public equities"/>
    <s v="$500,000.00"/>
    <s v="The 5P's business model seems to less attracting the private sectors. The public which represent by a cooperative form, will bring along the heterogeneity of people that make it hard to solve a dispute due to the democracy process. Thus, risking the investment and business activity of the private sector who involve in the partnership."/>
    <s v="1. A business guarantee from the intermediate party (IBEKA)._x000a_2. The tariff guarantee from the PLN (Government), affirmative or unconditional letter of takeorpay tariff for the project to ensure the payback of the investment. _x000a_3. The project insurance to backup the loses in the unexpected event (could be Nippon Export and Investment Insurance)._x000a_4. The endorsement from UNESCAP to promote the project impact to the potential donors/partners."/>
    <m/>
    <m/>
    <m/>
    <m/>
    <m/>
    <m/>
    <m/>
    <m/>
    <m/>
    <s v="Yes"/>
    <s v="$1,000,000.00"/>
    <s v="1. Initial capital for purpose company establishment._x000a_2. Technical Project Consultant_x000a_3. Land acquisition._x000a_4. Permitting to PPA."/>
    <s v="Grant, please specify which type:"/>
    <s v="$100,000.00"/>
    <s v="Mitigation  emissions avoidance (e.g., renewable energy, clean cookstoves)"/>
    <s v="17,393 tCO2e from the Steamcoal Power Plant substitutions., n/a, 19,992, 800, Ponggang villager with energy access and passive income for social development, Distribution of water debit for irrigation and household needs, 200 people, mainly the construction worker, n/a, n/a, $315,324.00 annual income for local community (Ponggang villagers)"/>
    <s v="The public own 30% of the IPP equity through the capital investment from grant (donor) and golden shares. Thus, equal to $1,691,954.00 of financial investment. The IPP business operational with PLN forecasted to generate $1,051,080.75 income annually. The 30% public ownership worth $$315,324.00 annual income, or $75,677,814.00 total revenue for the 20 years of PPA contract._x000a__x000a_The Social Return on Investment (SROI) = ($75,677,814.00 / $1,691,954.00) = $44.73_x000a_Means, every dollar invested for public equity is equal to $44.73 benefit for the communities._x000a__x000a_The project would benefit 4.382 people (mostly the villagers) and 1.163 household."/>
    <s v="The Ponggang MHP would subtitute the Steamcoal Power Plant of Banten 3 Lontar OMU"/>
    <s v="1. No poverty: 2. No hunger: 3. Good health &amp; well being: 4. Quality education: 7. Affordable &amp; clean energy: 8. Decent work &amp; economic growth: 9. Industry, innovation &amp; infrastructure: 11. Sustainable cities &amp; communities: 12. Responsible consumption &amp; production: 13. Climate action: 17. Partnerships for the goals"/>
    <s v="The Ponggang MHP has no carbon emission, but eligible to trade the carbon trade mitigation for emissions reduction credits (ERCs). The MRV would be managed with the Indonesia Ministry of Environment and Forestry as the carbon control authorities. The MRV approach in Indonesia is implementing the Indonesia's National Carbon Accounting System (INCAS), designed for REDD+ goals."/>
    <s v="Ariyanto Buchori, Senior Business Analyst of IBEKA."/>
    <s v="Yes, please provide your email address:"/>
    <s v="ariyanto.buchori@ibeka.or.id"/>
  </r>
  <r>
    <s v="Bangkok"/>
    <n v="124"/>
    <s v="Indonesia Geothermal Resource Risk Mitigation (GREM)"/>
    <m/>
    <s v="PRESENTED"/>
    <s v="EXCLUDED"/>
    <s v="Energy"/>
    <m/>
    <x v="1"/>
    <m/>
    <m/>
    <s v="Indonesia"/>
    <s v="Lower middle income"/>
    <m/>
    <s v="Energy"/>
    <m/>
    <m/>
    <m/>
    <m/>
    <s v="$100m-$500m"/>
    <n v="465"/>
    <m/>
    <m/>
    <m/>
    <m/>
    <m/>
    <m/>
    <m/>
    <m/>
    <m/>
    <m/>
    <m/>
    <m/>
    <m/>
    <m/>
    <m/>
    <m/>
    <m/>
    <m/>
    <m/>
    <m/>
    <m/>
    <m/>
    <m/>
    <m/>
    <m/>
    <m/>
    <m/>
    <m/>
    <m/>
    <m/>
    <m/>
    <m/>
    <m/>
    <m/>
    <m/>
    <m/>
    <m/>
    <m/>
    <m/>
    <m/>
    <m/>
    <m/>
    <m/>
    <m/>
    <m/>
    <m/>
    <m/>
    <m/>
    <m/>
    <m/>
    <m/>
    <m/>
    <m/>
    <m/>
    <m/>
    <s v="Mitigation  emissions avoidance (e.g., renewable energy, clean cookstoves)"/>
    <m/>
    <m/>
    <m/>
    <m/>
    <m/>
    <m/>
    <m/>
    <m/>
  </r>
  <r>
    <s v="PIDA PAP2"/>
    <n v="125"/>
    <s v="Inga 3 Transmission Interconnector"/>
    <m/>
    <s v="NOT"/>
    <s v="EXCLUDED"/>
    <s v="Energy"/>
    <m/>
    <x v="0"/>
    <m/>
    <s v="Multi-regional"/>
    <s v="DR Congo"/>
    <s v="Low income"/>
    <m/>
    <s v="Energy"/>
    <s v="Transmission Lines"/>
    <m/>
    <m/>
    <m/>
    <s v="$1bn-$5bn"/>
    <n v="3564"/>
    <m/>
    <m/>
    <m/>
    <m/>
    <m/>
    <m/>
    <m/>
    <m/>
    <m/>
    <m/>
    <m/>
    <m/>
    <m/>
    <m/>
    <m/>
    <m/>
    <m/>
    <m/>
    <m/>
    <m/>
    <s v="Conceptual design"/>
    <m/>
    <m/>
    <m/>
    <m/>
    <m/>
    <m/>
    <m/>
    <m/>
    <m/>
    <m/>
    <m/>
    <m/>
    <m/>
    <m/>
    <m/>
    <m/>
    <m/>
    <m/>
    <m/>
    <m/>
    <m/>
    <m/>
    <m/>
    <m/>
    <m/>
    <m/>
    <m/>
    <m/>
    <m/>
    <m/>
    <m/>
    <m/>
    <m/>
    <m/>
    <m/>
    <m/>
    <m/>
    <m/>
    <m/>
    <m/>
    <m/>
    <m/>
    <m/>
  </r>
  <r>
    <s v="Egypt"/>
    <n v="126"/>
    <s v="Integration of coastal protection and development in 3 Egyptian cities in the Mediterranean"/>
    <s v="Protect and develop low land areas against the sea-level rise in 3 cities located on the Mediterranean coast north of the Nile Delta"/>
    <s v="NOT"/>
    <s v="EXCLUDED"/>
    <s v="Cities"/>
    <m/>
    <x v="0"/>
    <m/>
    <s v="North Africa"/>
    <s v="Egypt"/>
    <s v="Lower middle income"/>
    <m/>
    <m/>
    <m/>
    <m/>
    <s v="Major program"/>
    <m/>
    <s v="$1bn-$5bn"/>
    <n v="2200"/>
    <m/>
    <m/>
    <m/>
    <m/>
    <m/>
    <m/>
    <m/>
    <m/>
    <m/>
    <m/>
    <m/>
    <m/>
    <m/>
    <m/>
    <m/>
    <m/>
    <m/>
    <m/>
    <m/>
    <m/>
    <s v="Feasibility assessment"/>
    <m/>
    <m/>
    <m/>
    <m/>
    <m/>
    <m/>
    <m/>
    <m/>
    <m/>
    <m/>
    <m/>
    <m/>
    <m/>
    <m/>
    <m/>
    <m/>
    <m/>
    <m/>
    <m/>
    <m/>
    <m/>
    <m/>
    <m/>
    <m/>
    <m/>
    <m/>
    <m/>
    <m/>
    <m/>
    <m/>
    <m/>
    <m/>
    <m/>
    <m/>
    <s v="Adaptation &amp; resilience (e.g., flood defences, climate resilient crops)"/>
    <m/>
    <m/>
    <m/>
    <m/>
    <m/>
    <m/>
    <m/>
    <m/>
  </r>
  <r>
    <s v="PIDA PAP2"/>
    <n v="127"/>
    <s v="Interconnection of broadband networks of Member States"/>
    <m/>
    <s v="NOT"/>
    <s v="EXCLUDED"/>
    <s v="Digital transformations"/>
    <m/>
    <x v="0"/>
    <m/>
    <s v="Central Africa"/>
    <s v="Angola, Burundi, Cameroun, Gabon, Guinée Equatoriale, République Centrafricaine (RCA), Congo, République Démocratique du Congo (RDC), Sao Tomé &amp; Principe, Tchad"/>
    <s v="Lower middle income"/>
    <m/>
    <s v="ICT"/>
    <s v="Terrestrial Connectivity Infrastructure"/>
    <m/>
    <m/>
    <m/>
    <s v="$50m-$100m"/>
    <n v="85"/>
    <m/>
    <m/>
    <m/>
    <m/>
    <m/>
    <m/>
    <m/>
    <m/>
    <m/>
    <m/>
    <m/>
    <m/>
    <m/>
    <m/>
    <m/>
    <m/>
    <m/>
    <m/>
    <m/>
    <m/>
    <s v="Conceptual design"/>
    <m/>
    <m/>
    <m/>
    <m/>
    <m/>
    <m/>
    <m/>
    <m/>
    <m/>
    <m/>
    <m/>
    <m/>
    <m/>
    <m/>
    <m/>
    <m/>
    <m/>
    <m/>
    <m/>
    <m/>
    <m/>
    <m/>
    <m/>
    <m/>
    <m/>
    <m/>
    <m/>
    <m/>
    <m/>
    <m/>
    <m/>
    <m/>
    <m/>
    <m/>
    <m/>
    <m/>
    <m/>
    <m/>
    <m/>
    <m/>
    <m/>
    <m/>
    <m/>
  </r>
  <r>
    <s v="PIDA PAP2"/>
    <n v="128"/>
    <s v="Interconnection of electrical networks between Inga-Cabinda and Pointe-Noire"/>
    <m/>
    <s v="NOT"/>
    <s v="EXCLUDED"/>
    <s v="Energy"/>
    <m/>
    <x v="0"/>
    <m/>
    <s v="Central Africa"/>
    <s v="DR Congo"/>
    <s v="Low income"/>
    <m/>
    <s v="Energy"/>
    <s v="Transmission Lines"/>
    <m/>
    <s v="Infra asset (greenfield)"/>
    <m/>
    <s v="$100m-$500m"/>
    <n v="160"/>
    <m/>
    <m/>
    <m/>
    <m/>
    <m/>
    <m/>
    <m/>
    <m/>
    <m/>
    <m/>
    <m/>
    <m/>
    <m/>
    <m/>
    <m/>
    <m/>
    <m/>
    <m/>
    <m/>
    <m/>
    <s v="Structuring/ execution"/>
    <m/>
    <m/>
    <m/>
    <m/>
    <m/>
    <m/>
    <m/>
    <m/>
    <m/>
    <m/>
    <m/>
    <m/>
    <m/>
    <m/>
    <m/>
    <m/>
    <m/>
    <m/>
    <m/>
    <m/>
    <m/>
    <m/>
    <m/>
    <m/>
    <m/>
    <m/>
    <m/>
    <m/>
    <m/>
    <m/>
    <m/>
    <m/>
    <m/>
    <m/>
    <s v="Mitigation  emissions avoidance (e.g., renewable energy, clean cookstoves)"/>
    <m/>
    <m/>
    <m/>
    <m/>
    <m/>
    <m/>
    <m/>
    <m/>
  </r>
  <r>
    <s v="Santiago"/>
    <n v="129"/>
    <s v="Introduction Electric Bicycle Rental Model for Historic Centers"/>
    <s v="The National Energy Council (CNE) determined a route of action on electromobility based on several pilot projects in coherence with the new Energy Policy 2020-2050, and the nationally determined contributions of El Salvador. Likewise, the Metropolitan Area Planning Office (OPAMSS), establishes within its Mobility Policy (Year 2020) the promotion of alternative modes of transportation to the private vehicle and mass public transportation, as a response to the moments of crisis."/>
    <s v="NOT"/>
    <s v="EXCLUDED"/>
    <s v="Transport"/>
    <m/>
    <x v="2"/>
    <m/>
    <s v="Central America"/>
    <s v="El Salvador"/>
    <s v="Lower middle income"/>
    <s v="Area Metropolitana de San Salvador"/>
    <s v="Electromobility"/>
    <m/>
    <m/>
    <m/>
    <m/>
    <s v="&lt;=$10m"/>
    <n v="2"/>
    <m/>
    <m/>
    <m/>
    <m/>
    <m/>
    <m/>
    <m/>
    <m/>
    <m/>
    <m/>
    <m/>
    <m/>
    <s v="Alcaldías Municipales del Área Metropolitana de San Salvador; Ministerio de Obras Públicas y Transporte"/>
    <m/>
    <m/>
    <m/>
    <m/>
    <m/>
    <m/>
    <m/>
    <s v="Feasibility assessment"/>
    <m/>
    <m/>
    <m/>
    <m/>
    <m/>
    <m/>
    <m/>
    <m/>
    <m/>
    <m/>
    <m/>
    <m/>
    <m/>
    <m/>
    <m/>
    <m/>
    <m/>
    <m/>
    <m/>
    <m/>
    <m/>
    <m/>
    <m/>
    <m/>
    <m/>
    <m/>
    <m/>
    <m/>
    <m/>
    <m/>
    <m/>
    <m/>
    <m/>
    <m/>
    <m/>
    <m/>
    <m/>
    <m/>
    <m/>
    <m/>
    <m/>
    <m/>
    <m/>
  </r>
  <r>
    <s v="Santiago"/>
    <n v="130"/>
    <s v="Introduction of Electric Vehicles for public institutions"/>
    <s v="The National Energy Council (CNE) determined a route of action on electromobility based on several pilot projects in coherence with the new Energy Policy 2020-2050, and the nationally determined contributions of El Salvador. some actions of these pilots were incorporated into the procurement plan of the DUS-AMSS 2022 project (February 2022), and a preliminary process has begun for the acquisition of 1 electric vehicle for CNE, which will have different characteristics to the 140 electric vehicles circulating within the Salvadoran vehicle fleet, which are in private ownership. initially it is proposed to perform a characterization of the state vehicle fleet and from this point to propose a strategy of gradual substitution"/>
    <s v="NOT"/>
    <s v="EXCLUDED"/>
    <s v="Transport"/>
    <m/>
    <x v="2"/>
    <m/>
    <s v="Central America"/>
    <s v="El Salvador"/>
    <s v="Lower middle income"/>
    <s v="Area Metropolitana de San Salvador"/>
    <s v="Electromobility"/>
    <m/>
    <m/>
    <m/>
    <m/>
    <s v="$50m-$100m"/>
    <n v="70"/>
    <m/>
    <m/>
    <m/>
    <m/>
    <m/>
    <m/>
    <m/>
    <m/>
    <m/>
    <m/>
    <m/>
    <m/>
    <s v="Gobierno de El Salvador"/>
    <m/>
    <m/>
    <m/>
    <m/>
    <m/>
    <m/>
    <m/>
    <s v="Feasibility assessment"/>
    <m/>
    <m/>
    <m/>
    <m/>
    <m/>
    <m/>
    <m/>
    <m/>
    <m/>
    <m/>
    <m/>
    <m/>
    <m/>
    <m/>
    <m/>
    <m/>
    <m/>
    <m/>
    <m/>
    <m/>
    <m/>
    <m/>
    <m/>
    <m/>
    <m/>
    <m/>
    <m/>
    <m/>
    <m/>
    <m/>
    <m/>
    <m/>
    <m/>
    <m/>
    <m/>
    <m/>
    <m/>
    <m/>
    <m/>
    <m/>
    <m/>
    <m/>
    <m/>
  </r>
  <r>
    <s v="Breakthrough"/>
    <n v="131"/>
    <s v="Investment in clean mass transit"/>
    <m/>
    <s v="NOT"/>
    <s v="EXCLUDED"/>
    <s v="Transport"/>
    <m/>
    <x v="0"/>
    <m/>
    <m/>
    <s v="TBD"/>
    <s v="Lower middle income"/>
    <m/>
    <m/>
    <m/>
    <m/>
    <s v="Limited-scope program"/>
    <m/>
    <s v="$1bn-$5bn"/>
    <n v="5000"/>
    <m/>
    <m/>
    <m/>
    <m/>
    <m/>
    <m/>
    <m/>
    <m/>
    <m/>
    <m/>
    <m/>
    <m/>
    <m/>
    <m/>
    <m/>
    <m/>
    <m/>
    <m/>
    <m/>
    <m/>
    <s v="Conceptual design"/>
    <m/>
    <m/>
    <m/>
    <m/>
    <m/>
    <m/>
    <m/>
    <m/>
    <m/>
    <m/>
    <m/>
    <m/>
    <m/>
    <m/>
    <m/>
    <m/>
    <m/>
    <m/>
    <m/>
    <m/>
    <m/>
    <m/>
    <m/>
    <m/>
    <m/>
    <m/>
    <m/>
    <m/>
    <m/>
    <m/>
    <m/>
    <m/>
    <m/>
    <m/>
    <m/>
    <m/>
    <m/>
    <m/>
    <m/>
    <m/>
    <m/>
    <m/>
    <m/>
  </r>
  <r>
    <s v="Egypt"/>
    <n v="132"/>
    <s v="Irrigation rehabilitation for agricultural climate resilience"/>
    <s v="Improving operation and control in the irrigation canal networks to enhance agricultural climate resilience"/>
    <s v="NOT"/>
    <s v="EXCLUDED"/>
    <s v="Agriculture"/>
    <m/>
    <x v="0"/>
    <m/>
    <s v="North Africa"/>
    <s v="Egypt"/>
    <s v="Lower middle income"/>
    <m/>
    <m/>
    <m/>
    <m/>
    <s v="Major program"/>
    <m/>
    <s v="$500m-$1bn"/>
    <n v="730"/>
    <m/>
    <m/>
    <m/>
    <m/>
    <m/>
    <m/>
    <m/>
    <m/>
    <m/>
    <m/>
    <m/>
    <m/>
    <m/>
    <m/>
    <m/>
    <m/>
    <m/>
    <m/>
    <m/>
    <m/>
    <s v="Feasibility assessment"/>
    <m/>
    <m/>
    <m/>
    <m/>
    <m/>
    <m/>
    <m/>
    <m/>
    <m/>
    <m/>
    <m/>
    <m/>
    <m/>
    <m/>
    <m/>
    <m/>
    <m/>
    <m/>
    <m/>
    <m/>
    <m/>
    <m/>
    <m/>
    <m/>
    <m/>
    <m/>
    <m/>
    <m/>
    <m/>
    <m/>
    <m/>
    <m/>
    <m/>
    <m/>
    <s v="Adaptation &amp; resilience (e.g., flood defences, climate resilient crops)"/>
    <m/>
    <m/>
    <m/>
    <m/>
    <m/>
    <m/>
    <m/>
    <m/>
  </r>
  <r>
    <s v="Santiago"/>
    <n v="133"/>
    <s v="JRI - Ecometales - Recovering valuable elements from tailings"/>
    <s v="Recovery of valuable elements from mine tailings, such as rare earths and others, which are used in the electromobility industry and clean energy equipment"/>
    <s v="NOT"/>
    <s v="EXCLUDED"/>
    <s v="Industry"/>
    <m/>
    <x v="2"/>
    <m/>
    <s v="Southern Cone"/>
    <s v="Chile"/>
    <s v="High income"/>
    <m/>
    <s v="Raw material supply chains"/>
    <m/>
    <m/>
    <m/>
    <m/>
    <s v="TBD"/>
    <s v="TBD"/>
    <m/>
    <m/>
    <m/>
    <m/>
    <m/>
    <m/>
    <m/>
    <m/>
    <m/>
    <m/>
    <m/>
    <m/>
    <m/>
    <m/>
    <m/>
    <m/>
    <m/>
    <m/>
    <m/>
    <m/>
    <s v="Feasibility assessment"/>
    <m/>
    <m/>
    <m/>
    <m/>
    <m/>
    <m/>
    <m/>
    <m/>
    <m/>
    <m/>
    <m/>
    <m/>
    <m/>
    <m/>
    <m/>
    <m/>
    <m/>
    <m/>
    <m/>
    <m/>
    <m/>
    <m/>
    <m/>
    <m/>
    <m/>
    <m/>
    <m/>
    <m/>
    <m/>
    <m/>
    <m/>
    <m/>
    <m/>
    <m/>
    <m/>
    <m/>
    <m/>
    <m/>
    <m/>
    <m/>
    <m/>
    <m/>
    <m/>
  </r>
  <r>
    <s v="PIDA PAP2"/>
    <n v="134"/>
    <s v="Juba - Nairobi Fiber Optic Link"/>
    <m/>
    <s v="NOT"/>
    <s v="EXCLUDED"/>
    <s v="Digital transformations"/>
    <m/>
    <x v="0"/>
    <m/>
    <s v="East Africa"/>
    <s v="Kenya"/>
    <s v="Lower middle income"/>
    <m/>
    <s v="ICT"/>
    <s v="Terrestrial connectivity infrastructure"/>
    <m/>
    <s v="Infra asset (greenfield)"/>
    <m/>
    <s v="$10m-$50m"/>
    <n v="45"/>
    <m/>
    <m/>
    <m/>
    <m/>
    <m/>
    <m/>
    <m/>
    <m/>
    <m/>
    <m/>
    <m/>
    <m/>
    <m/>
    <m/>
    <m/>
    <m/>
    <m/>
    <m/>
    <m/>
    <m/>
    <s v="Feasibility assessment"/>
    <m/>
    <m/>
    <m/>
    <m/>
    <m/>
    <m/>
    <m/>
    <m/>
    <m/>
    <m/>
    <m/>
    <m/>
    <m/>
    <m/>
    <m/>
    <m/>
    <m/>
    <m/>
    <m/>
    <m/>
    <m/>
    <m/>
    <m/>
    <m/>
    <m/>
    <m/>
    <m/>
    <m/>
    <m/>
    <m/>
    <m/>
    <m/>
    <m/>
    <m/>
    <m/>
    <m/>
    <m/>
    <m/>
    <m/>
    <m/>
    <m/>
    <m/>
    <m/>
  </r>
  <r>
    <s v="Fact sheet"/>
    <n v="135"/>
    <s v="Renewable Energy for Climate Resilient Projects and Hydrogen Project"/>
    <s v="Bhutan is diversify renewable energy sector from hydrpower projects to solar power/panel projects and hydrogen. Main objective  for diversification is for energy secuirty and become renewable energy hub. Also, to leverage carbon credit trading  to enhance resource mobilization for small landlocked country from reneable energy. In terms of time line, early financer is better and best option we are exploring."/>
    <s v="NOT"/>
    <s v="CORE"/>
    <s v="Energy"/>
    <m/>
    <x v="1"/>
    <s v="All mega hydropower projects implementation are undrgoing between the two Governments  Govt. of India  and Royal Govt of Bhutan under the umberalla of 30,000 MW by 2030s."/>
    <s v="SouthEast Asia"/>
    <s v="Bhutan"/>
    <s v="Lower middle income"/>
    <s v="Bangladesh, Bhutan, India, Japan, Singapore: Crossboarder trading by diversifying market, Increase domestic supply., Increase supply in Indian market, Carbon Credit Trading, Carbon Credit Trading"/>
    <s v="Energy"/>
    <s v="solar, Transport through hydrogen and carbon trading"/>
    <s v="Energy, Transport, Food Security &amp; Agriculture, Digital Transformation, Carbon Credits"/>
    <s v="Infrastructure asset  greenfield (building brand new facilities from the ground up)"/>
    <s v="No sponsor for solar projects and hydrogen project"/>
    <s v="$1bn-$5bn"/>
    <n v="1500"/>
    <s v="3 years"/>
    <s v="No public capital invested, but expected in final capital structure"/>
    <s v="Need further stduies"/>
    <s v="NPPF, commercial Banks, SOEs  Druk Holdings &amp; Investments &amp; Druk Green Power Corporation"/>
    <s v="80:20"/>
    <s v="In terms of solar and hydrogen is very minimal"/>
    <n v="0"/>
    <s v="In renewable energy, Govt of India, Asian Developemnt Bank, Govt of Japan/JICA, Govt, of Austria, EU and World Bank for TA supports for feasibility studies"/>
    <s v="No"/>
    <s v="NA"/>
    <s v="Currency risk, Climate risk"/>
    <s v="Looking for applying financial derivatives  hedging and swap facility, strigent compliance and protection of environment; water shed management and glacial lakes management"/>
    <s v="Govt of Bhutan"/>
    <s v="Either Internation and domestic. Open for global participation"/>
    <s v="No"/>
    <n v="0"/>
    <s v="Yes, please explain:"/>
    <s v="ADB, WB and IMF are advising the government."/>
    <m/>
    <m/>
    <s v="Feasibility assessment"/>
    <m/>
    <m/>
    <m/>
    <m/>
    <m/>
    <m/>
    <m/>
    <m/>
    <m/>
    <s v="Financing"/>
    <s v="financing confirmation"/>
    <s v="US$ 500 million"/>
    <s v="Grant, please specify which type:: first option and then to concessional financing, if any."/>
    <s v="each project US$40 million"/>
    <s v="Technical and fiancial readiness"/>
    <s v="we are looking for both USD and Euro curries investment."/>
    <s v="Grant, please specify which type:: Grant first and followed by concesional borrowings, if any."/>
    <s v="consortium is also best option we could see it."/>
    <s v="Lack of sovereing rating and lack of international market experiences."/>
    <s v="To take up projects at investment landscape to showcase potentiality."/>
    <m/>
    <m/>
    <m/>
    <m/>
    <m/>
    <m/>
    <m/>
    <m/>
    <m/>
    <s v="Yes"/>
    <s v="remaining amoiunt of US$ 500 million each in stagger manner"/>
    <s v="projects (Solar &amp; Hydrogen)"/>
    <s v="Grant, please specify which type:"/>
    <s v="consortium"/>
    <s v="Multi"/>
    <m/>
    <m/>
    <m/>
    <s v="1. No poverty: 2. No hunger: 3. Good health &amp; well being: 5. Gender equality: 6. Clean water &amp; sanitation: 7. Affordable &amp; clean energy: 8. Decent work &amp; economic growth: 9. Industry, innovation &amp; infrastructure: 10. Reduced inequalities: 11. Sustainable cities &amp; communities: 13. Climate action: 15. Life on land: 16. Peace, justice &amp; strong institutions"/>
    <s v="NA"/>
    <s v="Mr. Yeshi Lhendup, Department of Macreconomic Affairs, Ministry of Finance, BHUTAN"/>
    <s v="Yes, please provide your email address:"/>
    <s v="official email ID: yeshilhendup@mof.gov.bt"/>
  </r>
  <r>
    <s v="PIDA PAP2"/>
    <n v="136"/>
    <s v="LAPSSET Crude Oil Pipeline: Lamu to South Sudan"/>
    <m/>
    <s v="NOT"/>
    <s v="EXCLUDED"/>
    <s v="Energy"/>
    <m/>
    <x v="0"/>
    <m/>
    <s v="Multi-regional"/>
    <s v="South Sudan"/>
    <s v="Low income"/>
    <m/>
    <s v="Energy"/>
    <s v="Pipelines"/>
    <m/>
    <s v="Infra asset (greenfield)"/>
    <m/>
    <s v="$1bn-$5bn"/>
    <n v="3064"/>
    <m/>
    <m/>
    <m/>
    <m/>
    <m/>
    <m/>
    <m/>
    <m/>
    <m/>
    <m/>
    <m/>
    <m/>
    <m/>
    <m/>
    <m/>
    <m/>
    <m/>
    <m/>
    <m/>
    <m/>
    <m/>
    <m/>
    <m/>
    <m/>
    <m/>
    <m/>
    <m/>
    <m/>
    <m/>
    <m/>
    <m/>
    <m/>
    <m/>
    <m/>
    <m/>
    <m/>
    <m/>
    <m/>
    <m/>
    <m/>
    <m/>
    <m/>
    <m/>
    <m/>
    <m/>
    <m/>
    <m/>
    <m/>
    <m/>
    <m/>
    <m/>
    <m/>
    <m/>
    <m/>
    <m/>
    <m/>
    <m/>
    <m/>
    <m/>
    <m/>
    <m/>
    <m/>
    <m/>
    <m/>
  </r>
  <r>
    <s v="PIDA PAP2"/>
    <n v="137"/>
    <s v="LAPSSET RAILWAY"/>
    <m/>
    <s v="NOT"/>
    <s v="EXCLUDED"/>
    <s v="Transport"/>
    <m/>
    <x v="0"/>
    <m/>
    <s v="East Africa"/>
    <s v="South Sudan, Ethiopia"/>
    <s v="Low income"/>
    <m/>
    <s v="Transport"/>
    <s v="Rail"/>
    <m/>
    <m/>
    <m/>
    <s v="$10bn+"/>
    <n v="12000"/>
    <m/>
    <m/>
    <m/>
    <m/>
    <m/>
    <m/>
    <m/>
    <m/>
    <m/>
    <m/>
    <m/>
    <m/>
    <m/>
    <m/>
    <m/>
    <m/>
    <m/>
    <m/>
    <m/>
    <m/>
    <m/>
    <m/>
    <m/>
    <m/>
    <m/>
    <m/>
    <m/>
    <m/>
    <m/>
    <m/>
    <m/>
    <m/>
    <m/>
    <m/>
    <m/>
    <m/>
    <m/>
    <m/>
    <m/>
    <m/>
    <m/>
    <m/>
    <m/>
    <m/>
    <m/>
    <m/>
    <m/>
    <m/>
    <m/>
    <m/>
    <m/>
    <m/>
    <m/>
    <m/>
    <m/>
    <m/>
    <m/>
    <m/>
    <m/>
    <m/>
    <m/>
    <m/>
    <m/>
    <m/>
  </r>
  <r>
    <s v="Fact sheet"/>
    <n v="138"/>
    <s v="Irrigation in Yuanmou County, Yunnan Province, China"/>
    <s v="This Large-scale, High-efficiency, Water-saving Irrigation project components include:_x000a_-_x0009_Two water intake facilities; _x000a_-_x0009_Water transmission project, including a 32.33 km main pipe for water transfer, 46 water transmission trunk pipes with a total length of 156.58 km; _x000a_-_x0009_Water distribution project, including 801 sub-main pipes for water distribution with a total length of 266.2 km, 1,901 branch pipes with a full length of 345.33 km for water distribution; _x000a_-_x0009_Farmland engineering, including the pipe network under the branch pipes for water distribution with a length of 241.73 km, drip irrigation pipes of 3.33 million meters, and 1.2 million drippers; and_x000a_-_x0009_A high-efficiency water-saving information system, consisting of four parts, the monitoring system of water transmission and distribution main network, the monitoring system of meteorological and moisture information, construction of automatic water-saving irrigation demonstration site and control center of information system."/>
    <s v="PRESENTED"/>
    <s v="EXTENDED"/>
    <s v="Agriculture"/>
    <m/>
    <x v="1"/>
    <s v="Yuanmou County Pingtian and Wumao Irrigation District 5730 hectares irrigation construction concession project"/>
    <s v="East and NorthEast Asia"/>
    <s v="China"/>
    <s v="Upper middle income"/>
    <s v="Bangladesh, Cambodia, China, India, Indonesia, Laos People’s Democratic Republic, Malaysia, Philippines (the), Singapore, Sri Lanka, Thailand, Vietnam"/>
    <s v="Food Security &amp; Agriculture"/>
    <s v="Agricultural infrastructure construction"/>
    <s v="Water &amp; Cities"/>
    <s v="Infrastructure asset  greenfield (building brand new facilities from the ground up)"/>
    <s v="Water Bureau of Yuanmou County"/>
    <s v="$10m-$50m"/>
    <n v="48.27"/>
    <s v="21.5years"/>
    <s v="Public capital already invested"/>
    <s v="29.43 million USD"/>
    <s v="Yuanmou County People's Government"/>
    <s v="15/85"/>
    <s v="7.07milion USD"/>
    <m/>
    <m/>
    <s v=""/>
    <s v="Dayu Group"/>
    <s v="Currency risk, Political risk, Climate risk, Credit risk, Demandside risk, Inflation risk"/>
    <s v="private sector financing risk; Government matching funds risk., Delays in land acquisition and approvals leading to delays in construction. Risk of changes in operating boundary conditions: including changes in external operating conditions such as national policies, tax policies, water prices, water allocation, etc., Risk of minimum demand in extreme climates. Natural disaster force majeure, private sector default early termination, In extreme weather, there may be insufficient water coming from the water source, or excessive rainfall, Hyperinflation. Interest rate fluctuation risk (excluding hyperinflation)"/>
    <s v="Yuanmou County Water Bureau"/>
    <s v="Dayu Irrigation Group Co."/>
    <s v="No"/>
    <n v="0"/>
    <s v="No"/>
    <n v="0"/>
    <m/>
    <m/>
    <m/>
    <m/>
    <m/>
    <m/>
    <m/>
    <m/>
    <m/>
    <m/>
    <m/>
    <m/>
    <s v="Transfer"/>
    <s v="Operational"/>
    <s v="Zero for this project, but needs for replicating this project model to other places."/>
    <s v="Other, please specify:: None for this project, but needs for replicating this project model to other places by 13"/>
    <s v="2million USD"/>
    <s v="Operational for this project, replication for other projects."/>
    <s v="None for this project, but needs for replicating this project model to other places"/>
    <s v="Other, please specify:: None for this project, but needs for replicating this project model to other places"/>
    <s v="2 million USD"/>
    <s v="Excessive financing guarantee conditions"/>
    <s v="Investors should focus more on the profitability of the project itself rather than thirdparty guarantees"/>
    <m/>
    <m/>
    <m/>
    <m/>
    <m/>
    <m/>
    <m/>
    <m/>
    <m/>
    <s v="No"/>
    <m/>
    <m/>
    <m/>
    <m/>
    <s v="Multi"/>
    <s v="15.2 (mt CO2e/yr), 66300, 200000, The infratech application reduces farmers’ workload, N/A, Agricultural production increases 26.6% while income increases 17.4%, Water cost per hectare reduces for farmers from 195 USD to 124 USD yearly, Drought &amp; waterlogging are alleviated;  95% of water utilization rate is reached, 30% of fertilizer &amp; pesticide consumption is saved."/>
    <s v="After the implementation of the project, mu irrigation is reduced from 100 cubic meters to 1520 cubic meters, saving 50%85% of water; fertilizer per mu is reduced by 25%30%, and the average mu water cost in the project area is reduced from the original 1258 yuan to 350 yuan, with an average mu income increase of more than 5000 yuan. The Yuanmou project has created good economic benefits for local farmers, boosted poverty alleviation and promoted the revitalization of the countryside through industrial prosperity. Yuanmou County Party committee and government seize the major opportunity of relocating from one place to another and building the Wudongde hydropower station, relocating nearly 4,000 Lisu people along the Jinsha River to the water reform project area, creating the first village of Lisu people in Yuanmou, benefiting 645 households and 2,349 people in poverty with cards on file."/>
    <s v="7,600 hectares"/>
    <s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
    <s v="The government regularly evaluates the performance of the project and the index of increasing farmers' income"/>
    <s v="Valentina Wang.  Dayu Irrigation Group Co."/>
    <s v="Yes, please provide your email address:"/>
    <s v="dyjszqb@dyjs.com"/>
  </r>
  <r>
    <s v="CBCC"/>
    <n v="139"/>
    <s v="Lemba 2 Hydroelectric Project"/>
    <m/>
    <s v="NOT"/>
    <s v="EXCLUDED"/>
    <s v="Energy"/>
    <m/>
    <x v="0"/>
    <m/>
    <s v="West Africa"/>
    <s v="TBD"/>
    <s v="Lower middle income"/>
    <m/>
    <s v="Carbon emission avoidance/Access to clean (hydro) energy"/>
    <m/>
    <m/>
    <m/>
    <m/>
    <s v="&lt;=$10m"/>
    <n v="9.5"/>
    <m/>
    <m/>
    <m/>
    <m/>
    <m/>
    <m/>
    <m/>
    <m/>
    <m/>
    <m/>
    <m/>
    <m/>
    <m/>
    <m/>
    <m/>
    <m/>
    <m/>
    <m/>
    <m/>
    <m/>
    <m/>
    <m/>
    <m/>
    <m/>
    <m/>
    <m/>
    <m/>
    <m/>
    <m/>
    <m/>
    <m/>
    <m/>
    <m/>
    <m/>
    <m/>
    <m/>
    <m/>
    <m/>
    <m/>
    <m/>
    <m/>
    <m/>
    <m/>
    <m/>
    <m/>
    <m/>
    <m/>
    <m/>
    <m/>
    <m/>
    <m/>
    <m/>
    <m/>
    <m/>
    <m/>
    <m/>
    <m/>
    <m/>
    <m/>
    <m/>
    <m/>
    <m/>
    <m/>
    <m/>
  </r>
  <r>
    <s v="PIDA PAP2"/>
    <n v="140"/>
    <s v="Lesotho Botswana Water Transfer"/>
    <s v="Development of a dam and water storage reservoir in the Lesotho Lowlands, and a 712km bulk water conveyance system through South Africa to Botswana. The project aims to ensure supply of water to the three countries, under the Integrated Water Resources Management Plan of the Orange-Senqu River Basin"/>
    <s v="PRESENTED"/>
    <s v="CORE"/>
    <s v="Water"/>
    <n v="6"/>
    <x v="0"/>
    <m/>
    <s v="Southern Africa"/>
    <s v="South Africa"/>
    <s v="Upper middle income"/>
    <s v="Lesotho, South Africa, Botswana"/>
    <s v="Water"/>
    <s v="Water Transfer"/>
    <m/>
    <s v="Infra asset (greenfield)"/>
    <s v="Governments of Lesotho, Botswana and South Africa"/>
    <s v="$1bn-$5bn"/>
    <n v="2700"/>
    <m/>
    <m/>
    <m/>
    <m/>
    <m/>
    <m/>
    <m/>
    <s v="NEPAD-IPPF: $1.5bn, Grant financing: $0.4bn, Counterpart contribution: $0.3bn. Project preparation cost estimated at $6.2m, secured $5.9m from NEPAD IPPF, SIWI, CRIDF, GWP-SA &amp; ORASECOM"/>
    <m/>
    <m/>
    <m/>
    <m/>
    <m/>
    <m/>
    <m/>
    <m/>
    <m/>
    <m/>
    <m/>
    <m/>
    <s v="Conceptual design"/>
    <m/>
    <m/>
    <m/>
    <m/>
    <m/>
    <m/>
    <m/>
    <m/>
    <m/>
    <m/>
    <m/>
    <m/>
    <m/>
    <m/>
    <m/>
    <m/>
    <m/>
    <m/>
    <m/>
    <m/>
    <m/>
    <m/>
    <m/>
    <m/>
    <m/>
    <m/>
    <m/>
    <m/>
    <m/>
    <m/>
    <m/>
    <m/>
    <m/>
    <m/>
    <s v="Adaptation &amp; resilience (e.g., flood defences, climate resilient crops)"/>
    <s v="​The Lesotho-Botswana water transfer project will help address the major short, medium"/>
    <m/>
    <m/>
    <m/>
    <m/>
    <m/>
    <m/>
    <m/>
  </r>
  <r>
    <s v="PIDA PAP2"/>
    <n v="141"/>
    <s v="Lesotho Highlands Water Project Phase II"/>
    <s v="Hydropower and water system, providing Lesotho with clean energy and South Africa with quality water"/>
    <s v="NOT"/>
    <s v="EXCLUDED"/>
    <s v="Energy"/>
    <n v="2"/>
    <x v="0"/>
    <m/>
    <s v="Southern Africa"/>
    <s v="South Africa"/>
    <s v="Upper middle income"/>
    <m/>
    <s v="Water"/>
    <s v="Multipurpose Dams"/>
    <m/>
    <s v="Infra asset (greenfield)"/>
    <m/>
    <s v="$1bn-$5bn"/>
    <n v="2600"/>
    <m/>
    <m/>
    <m/>
    <m/>
    <m/>
    <m/>
    <m/>
    <m/>
    <m/>
    <m/>
    <m/>
    <m/>
    <m/>
    <m/>
    <m/>
    <m/>
    <m/>
    <m/>
    <m/>
    <m/>
    <m/>
    <m/>
    <m/>
    <m/>
    <m/>
    <m/>
    <m/>
    <m/>
    <m/>
    <m/>
    <m/>
    <m/>
    <m/>
    <m/>
    <m/>
    <m/>
    <m/>
    <m/>
    <m/>
    <m/>
    <m/>
    <m/>
    <m/>
    <m/>
    <m/>
    <m/>
    <m/>
    <m/>
    <m/>
    <m/>
    <m/>
    <m/>
    <m/>
    <m/>
    <m/>
    <s v="Multi"/>
    <s v="and long-term problem of water security in the region, which is set to be exacerbated by"/>
    <m/>
    <m/>
    <m/>
    <m/>
    <m/>
    <m/>
    <m/>
  </r>
  <r>
    <s v="Breakthrough"/>
    <n v="142"/>
    <s v="Leveraging Energy Access Finance Framework (LEAF)"/>
    <m/>
    <s v="NOT"/>
    <s v="EXCLUDED"/>
    <s v="Energy"/>
    <m/>
    <x v="0"/>
    <m/>
    <s v="Multi-regional"/>
    <s v="Multi"/>
    <s v="Lower middle income"/>
    <m/>
    <s v="Energy"/>
    <m/>
    <m/>
    <s v="Limited-scope program"/>
    <m/>
    <s v="$500m-$1bn"/>
    <n v="615"/>
    <m/>
    <m/>
    <m/>
    <m/>
    <m/>
    <m/>
    <m/>
    <m/>
    <m/>
    <m/>
    <m/>
    <m/>
    <m/>
    <m/>
    <m/>
    <m/>
    <m/>
    <m/>
    <m/>
    <m/>
    <m/>
    <m/>
    <m/>
    <m/>
    <m/>
    <m/>
    <m/>
    <m/>
    <m/>
    <m/>
    <m/>
    <m/>
    <m/>
    <m/>
    <m/>
    <m/>
    <m/>
    <m/>
    <m/>
    <m/>
    <m/>
    <m/>
    <m/>
    <m/>
    <m/>
    <m/>
    <m/>
    <m/>
    <m/>
    <m/>
    <m/>
    <m/>
    <m/>
    <m/>
    <m/>
    <m/>
    <s v="climate change"/>
    <m/>
    <m/>
    <m/>
    <m/>
    <m/>
    <m/>
    <m/>
  </r>
  <r>
    <s v="Santiago"/>
    <n v="143"/>
    <s v="LFP pilot production plant"/>
    <m/>
    <s v="NOT"/>
    <s v="EXCLUDED"/>
    <s v="Industry"/>
    <m/>
    <x v="2"/>
    <m/>
    <s v="Southern Cone"/>
    <s v="Argentina"/>
    <s v="Upper middle income"/>
    <m/>
    <s v="Raw material supply chains"/>
    <m/>
    <m/>
    <m/>
    <m/>
    <s v="&lt;=$10m"/>
    <n v="5"/>
    <m/>
    <m/>
    <m/>
    <m/>
    <m/>
    <m/>
    <m/>
    <m/>
    <m/>
    <m/>
    <m/>
    <m/>
    <m/>
    <m/>
    <m/>
    <m/>
    <m/>
    <m/>
    <m/>
    <m/>
    <m/>
    <m/>
    <m/>
    <m/>
    <m/>
    <m/>
    <m/>
    <m/>
    <m/>
    <m/>
    <m/>
    <m/>
    <m/>
    <m/>
    <m/>
    <m/>
    <m/>
    <m/>
    <m/>
    <m/>
    <m/>
    <m/>
    <m/>
    <m/>
    <m/>
    <m/>
    <m/>
    <m/>
    <m/>
    <m/>
    <m/>
    <m/>
    <m/>
    <m/>
    <m/>
    <m/>
    <m/>
    <m/>
    <s v="LFP production plant with its own technological process. 20 Ton/year scale. Supply to UNILIB plant of lithium-ion cells"/>
    <m/>
    <m/>
    <m/>
    <m/>
    <m/>
  </r>
  <r>
    <s v="PIDA PAP2"/>
    <n v="144"/>
    <s v="Liaison maritime entre les Iles Comores"/>
    <m/>
    <s v="NOT"/>
    <s v="EXCLUDED"/>
    <s v="Transport"/>
    <m/>
    <x v="0"/>
    <m/>
    <s v="East Africa"/>
    <s v="Comoros"/>
    <s v="Lower middle income"/>
    <m/>
    <s v="Transport"/>
    <s v="Port"/>
    <m/>
    <m/>
    <m/>
    <s v="&lt;=$10m"/>
    <n v="2"/>
    <m/>
    <m/>
    <m/>
    <m/>
    <m/>
    <m/>
    <m/>
    <m/>
    <m/>
    <m/>
    <m/>
    <m/>
    <m/>
    <m/>
    <m/>
    <m/>
    <m/>
    <m/>
    <m/>
    <m/>
    <m/>
    <m/>
    <m/>
    <m/>
    <m/>
    <m/>
    <m/>
    <m/>
    <m/>
    <m/>
    <m/>
    <m/>
    <m/>
    <m/>
    <m/>
    <m/>
    <m/>
    <m/>
    <m/>
    <m/>
    <m/>
    <m/>
    <m/>
    <m/>
    <m/>
    <m/>
    <m/>
    <m/>
    <m/>
    <m/>
    <m/>
    <m/>
    <m/>
    <m/>
    <m/>
    <m/>
    <m/>
    <m/>
    <m/>
    <m/>
    <m/>
    <m/>
    <m/>
    <m/>
  </r>
  <r>
    <s v="PIDA PAP2"/>
    <n v="145"/>
    <s v="Libyan Alternate Freeway"/>
    <m/>
    <s v="NOT"/>
    <s v="EXCLUDED"/>
    <s v="Transport"/>
    <m/>
    <x v="0"/>
    <m/>
    <s v="North Africa"/>
    <s v="Libya"/>
    <s v="Upper middle income"/>
    <m/>
    <s v="Transport"/>
    <s v="Road"/>
    <m/>
    <s v="Infra asset (greenfield)"/>
    <m/>
    <s v="$5bn-$10bn"/>
    <n v="7000"/>
    <m/>
    <m/>
    <m/>
    <m/>
    <m/>
    <m/>
    <m/>
    <m/>
    <m/>
    <m/>
    <m/>
    <m/>
    <m/>
    <m/>
    <m/>
    <m/>
    <m/>
    <m/>
    <m/>
    <m/>
    <m/>
    <m/>
    <m/>
    <m/>
    <m/>
    <m/>
    <m/>
    <m/>
    <m/>
    <m/>
    <m/>
    <m/>
    <m/>
    <m/>
    <m/>
    <m/>
    <m/>
    <m/>
    <m/>
    <m/>
    <m/>
    <m/>
    <m/>
    <m/>
    <m/>
    <m/>
    <m/>
    <m/>
    <m/>
    <m/>
    <m/>
    <m/>
    <m/>
    <m/>
    <m/>
    <m/>
    <m/>
    <m/>
    <m/>
    <m/>
    <m/>
    <m/>
    <m/>
    <m/>
  </r>
  <r>
    <s v="Santiago"/>
    <n v="146"/>
    <s v="Likana Solar"/>
    <s v="This Concentrating Solar Power (CSP) project involves the construction of 3 towers with 12-hour energy storage, with an installed capacity of 690 MW. It will be one of the largest CSP plants in the world"/>
    <s v="NOT"/>
    <s v="EXCLUDED"/>
    <s v="Energy"/>
    <m/>
    <x v="2"/>
    <m/>
    <s v="Southern Cone"/>
    <s v="Chile"/>
    <s v="High income"/>
    <s v="Calama, Antofagasta"/>
    <s v="Energy transition"/>
    <m/>
    <m/>
    <m/>
    <m/>
    <s v="$1bn-$5bn"/>
    <n v="2400"/>
    <m/>
    <m/>
    <m/>
    <m/>
    <m/>
    <m/>
    <m/>
    <m/>
    <m/>
    <m/>
    <m/>
    <m/>
    <m/>
    <m/>
    <m/>
    <m/>
    <m/>
    <m/>
    <m/>
    <m/>
    <m/>
    <m/>
    <m/>
    <m/>
    <m/>
    <m/>
    <m/>
    <m/>
    <m/>
    <m/>
    <m/>
    <m/>
    <m/>
    <m/>
    <m/>
    <m/>
    <m/>
    <m/>
    <m/>
    <m/>
    <m/>
    <m/>
    <m/>
    <m/>
    <m/>
    <m/>
    <m/>
    <m/>
    <m/>
    <m/>
    <m/>
    <m/>
    <m/>
    <m/>
    <m/>
    <m/>
    <m/>
    <m/>
    <m/>
    <m/>
    <m/>
    <m/>
    <m/>
    <m/>
  </r>
  <r>
    <s v="Santiago"/>
    <n v="147"/>
    <s v="Lithium battery pilot plant"/>
    <s v="batery cells process maturity"/>
    <s v="NOT"/>
    <s v="EXCLUDED"/>
    <s v="Industry"/>
    <m/>
    <x v="2"/>
    <m/>
    <s v="Andes"/>
    <s v="Bolivia"/>
    <s v="Lower middle income"/>
    <m/>
    <s v="Raw material supply chains"/>
    <m/>
    <m/>
    <m/>
    <m/>
    <s v="TBD"/>
    <s v="TBD"/>
    <m/>
    <m/>
    <m/>
    <m/>
    <m/>
    <m/>
    <m/>
    <m/>
    <m/>
    <m/>
    <m/>
    <m/>
    <m/>
    <m/>
    <m/>
    <m/>
    <m/>
    <m/>
    <m/>
    <m/>
    <m/>
    <m/>
    <m/>
    <m/>
    <m/>
    <m/>
    <m/>
    <m/>
    <m/>
    <m/>
    <m/>
    <m/>
    <m/>
    <m/>
    <m/>
    <m/>
    <m/>
    <m/>
    <m/>
    <m/>
    <m/>
    <m/>
    <m/>
    <m/>
    <m/>
    <m/>
    <m/>
    <m/>
    <m/>
    <m/>
    <m/>
    <m/>
    <m/>
    <m/>
    <m/>
    <m/>
    <m/>
    <m/>
    <m/>
    <m/>
    <m/>
    <m/>
    <m/>
    <m/>
  </r>
  <r>
    <s v="Santiago"/>
    <n v="148"/>
    <s v="Lithium Carbonate Industrial Plant"/>
    <s v="Lithium carbonate production"/>
    <s v="NOT"/>
    <s v="EXCLUDED"/>
    <s v="Industry"/>
    <m/>
    <x v="2"/>
    <m/>
    <s v="Andes"/>
    <s v="Bolivia"/>
    <s v="Lower middle income"/>
    <m/>
    <s v="Raw material supply chains"/>
    <m/>
    <m/>
    <m/>
    <m/>
    <s v="TBD"/>
    <s v="TBD"/>
    <m/>
    <m/>
    <m/>
    <m/>
    <m/>
    <m/>
    <m/>
    <m/>
    <m/>
    <m/>
    <m/>
    <m/>
    <m/>
    <m/>
    <m/>
    <m/>
    <m/>
    <m/>
    <m/>
    <m/>
    <m/>
    <m/>
    <m/>
    <m/>
    <m/>
    <m/>
    <m/>
    <m/>
    <m/>
    <m/>
    <m/>
    <m/>
    <m/>
    <m/>
    <m/>
    <m/>
    <m/>
    <m/>
    <m/>
    <m/>
    <m/>
    <m/>
    <m/>
    <m/>
    <m/>
    <m/>
    <m/>
    <m/>
    <m/>
    <m/>
    <m/>
    <m/>
    <m/>
    <m/>
    <m/>
    <m/>
    <m/>
    <m/>
    <m/>
    <m/>
    <m/>
    <m/>
    <m/>
    <m/>
  </r>
  <r>
    <s v="Santiago"/>
    <n v="149"/>
    <s v="Lithium carbonate pilot plant"/>
    <s v="lithium carbonate process maturity"/>
    <s v="NOT"/>
    <s v="EXCLUDED"/>
    <s v="Industry"/>
    <m/>
    <x v="2"/>
    <m/>
    <s v="Andes"/>
    <s v="Bolivia"/>
    <s v="Lower middle income"/>
    <m/>
    <s v="Raw material supply chains"/>
    <m/>
    <m/>
    <m/>
    <m/>
    <s v="TBD"/>
    <s v="TBD"/>
    <m/>
    <m/>
    <m/>
    <m/>
    <m/>
    <m/>
    <m/>
    <m/>
    <m/>
    <m/>
    <m/>
    <m/>
    <m/>
    <m/>
    <m/>
    <m/>
    <m/>
    <m/>
    <m/>
    <m/>
    <m/>
    <m/>
    <m/>
    <m/>
    <m/>
    <m/>
    <m/>
    <m/>
    <m/>
    <m/>
    <m/>
    <m/>
    <m/>
    <m/>
    <m/>
    <m/>
    <m/>
    <m/>
    <m/>
    <m/>
    <m/>
    <m/>
    <m/>
    <m/>
    <m/>
    <m/>
    <m/>
    <m/>
    <m/>
    <m/>
    <m/>
    <m/>
    <m/>
    <m/>
    <m/>
    <m/>
    <m/>
    <m/>
    <m/>
    <m/>
    <m/>
    <m/>
    <m/>
    <m/>
  </r>
  <r>
    <s v="Santiago"/>
    <n v="150"/>
    <s v="Lithium carbonate separation plant by direct methods (DLE by selective adsorption)"/>
    <m/>
    <s v="NOT"/>
    <s v="EXCLUDED"/>
    <s v="Industry"/>
    <m/>
    <x v="2"/>
    <m/>
    <s v="Southern Cone"/>
    <s v="Argentina"/>
    <s v="Upper middle income"/>
    <m/>
    <s v="Raw material supply chains"/>
    <m/>
    <m/>
    <m/>
    <m/>
    <s v="$10m-$50m"/>
    <n v="25"/>
    <m/>
    <m/>
    <m/>
    <m/>
    <m/>
    <m/>
    <m/>
    <m/>
    <m/>
    <m/>
    <m/>
    <m/>
    <m/>
    <m/>
    <m/>
    <m/>
    <m/>
    <m/>
    <m/>
    <m/>
    <m/>
    <m/>
    <m/>
    <m/>
    <m/>
    <m/>
    <m/>
    <m/>
    <m/>
    <m/>
    <m/>
    <m/>
    <m/>
    <m/>
    <m/>
    <m/>
    <m/>
    <m/>
    <m/>
    <m/>
    <m/>
    <m/>
    <m/>
    <m/>
    <m/>
    <m/>
    <m/>
    <m/>
    <m/>
    <m/>
    <m/>
    <m/>
    <m/>
    <m/>
    <m/>
    <m/>
    <m/>
    <m/>
    <s v="Lithium carbonate, base grade, 300 ton/year scale"/>
    <m/>
    <m/>
    <m/>
    <m/>
    <m/>
  </r>
  <r>
    <s v="Santiago"/>
    <n v="151"/>
    <s v="Lithium Cells and Lithium Batteries Production Facility, Catamarca. ARG"/>
    <m/>
    <s v="NOT"/>
    <s v="EXCLUDED"/>
    <s v="Industry"/>
    <m/>
    <x v="2"/>
    <m/>
    <s v="Southern Cone"/>
    <s v="Argentina"/>
    <s v="Upper middle income"/>
    <m/>
    <s v="Raw material supply chains"/>
    <m/>
    <m/>
    <m/>
    <m/>
    <s v="$10m-$50m"/>
    <n v="20"/>
    <m/>
    <m/>
    <m/>
    <m/>
    <m/>
    <m/>
    <m/>
    <m/>
    <m/>
    <m/>
    <m/>
    <m/>
    <m/>
    <m/>
    <m/>
    <m/>
    <m/>
    <m/>
    <m/>
    <m/>
    <m/>
    <m/>
    <m/>
    <m/>
    <m/>
    <m/>
    <m/>
    <m/>
    <m/>
    <m/>
    <m/>
    <m/>
    <m/>
    <m/>
    <m/>
    <m/>
    <m/>
    <m/>
    <m/>
    <m/>
    <m/>
    <m/>
    <m/>
    <m/>
    <m/>
    <m/>
    <m/>
    <m/>
    <m/>
    <m/>
    <m/>
    <m/>
    <m/>
    <m/>
    <m/>
    <m/>
    <m/>
    <m/>
    <s v="Lithium cells and batteries production plant. 30 MWh scale."/>
    <m/>
    <m/>
    <m/>
    <m/>
    <m/>
  </r>
  <r>
    <s v="Santiago"/>
    <n v="152"/>
    <s v="Lithium Cells and Lithium Batteries Production Facility, La Banda, Provincia de Santiago del Estero. ARG"/>
    <m/>
    <s v="NOT"/>
    <s v="EXCLUDED"/>
    <s v="Industry"/>
    <m/>
    <x v="2"/>
    <m/>
    <s v="Southern Cone"/>
    <s v="Argentina"/>
    <s v="Upper middle income"/>
    <m/>
    <s v="Raw material supply chains"/>
    <m/>
    <m/>
    <m/>
    <m/>
    <s v="$10m-$50m"/>
    <n v="20"/>
    <m/>
    <m/>
    <m/>
    <m/>
    <m/>
    <m/>
    <m/>
    <m/>
    <m/>
    <m/>
    <m/>
    <m/>
    <m/>
    <m/>
    <m/>
    <m/>
    <m/>
    <m/>
    <m/>
    <m/>
    <m/>
    <m/>
    <m/>
    <m/>
    <m/>
    <m/>
    <m/>
    <m/>
    <m/>
    <m/>
    <m/>
    <m/>
    <m/>
    <m/>
    <m/>
    <m/>
    <m/>
    <m/>
    <m/>
    <m/>
    <m/>
    <m/>
    <m/>
    <m/>
    <m/>
    <m/>
    <m/>
    <m/>
    <m/>
    <m/>
    <m/>
    <m/>
    <m/>
    <m/>
    <m/>
    <s v="Mitigation  emissions avoidance (e.g., renewable energy, clean cookstoves)"/>
    <m/>
    <m/>
    <m/>
    <m/>
    <m/>
    <m/>
    <m/>
    <m/>
  </r>
  <r>
    <s v="Santiago"/>
    <n v="153"/>
    <s v="Lithium Cells and Lithium Batteries Production Facility, La Rioja. ARG"/>
    <m/>
    <s v="NOT"/>
    <s v="EXCLUDED"/>
    <s v="Industry"/>
    <m/>
    <x v="2"/>
    <m/>
    <s v="Southern Cone"/>
    <s v="Argentina"/>
    <s v="Upper middle income"/>
    <m/>
    <s v="Raw material supply chains"/>
    <m/>
    <m/>
    <m/>
    <m/>
    <s v="$10m-$50m"/>
    <n v="20"/>
    <m/>
    <m/>
    <m/>
    <m/>
    <m/>
    <m/>
    <m/>
    <m/>
    <m/>
    <m/>
    <m/>
    <m/>
    <m/>
    <m/>
    <m/>
    <m/>
    <m/>
    <m/>
    <m/>
    <m/>
    <m/>
    <m/>
    <m/>
    <m/>
    <m/>
    <m/>
    <m/>
    <m/>
    <m/>
    <m/>
    <m/>
    <m/>
    <m/>
    <m/>
    <m/>
    <m/>
    <m/>
    <m/>
    <m/>
    <m/>
    <m/>
    <m/>
    <m/>
    <m/>
    <m/>
    <m/>
    <m/>
    <m/>
    <m/>
    <m/>
    <m/>
    <m/>
    <m/>
    <m/>
    <m/>
    <m/>
    <m/>
    <m/>
    <s v="Lithium cells and batteries production plant. 30 MWh scale."/>
    <m/>
    <m/>
    <m/>
    <m/>
    <m/>
  </r>
  <r>
    <s v="Santiago"/>
    <n v="154"/>
    <s v="Lithium salts refining pilot plant"/>
    <m/>
    <s v="NOT"/>
    <s v="EXCLUDED"/>
    <s v="Industry"/>
    <m/>
    <x v="2"/>
    <m/>
    <s v="Southern Cone"/>
    <s v="Argentina"/>
    <s v="Upper middle income"/>
    <m/>
    <s v="Raw material supply chains"/>
    <m/>
    <m/>
    <m/>
    <m/>
    <s v="&lt;=$10m"/>
    <n v="10"/>
    <m/>
    <m/>
    <m/>
    <m/>
    <m/>
    <m/>
    <m/>
    <m/>
    <m/>
    <m/>
    <m/>
    <m/>
    <m/>
    <m/>
    <m/>
    <m/>
    <m/>
    <m/>
    <m/>
    <m/>
    <m/>
    <m/>
    <m/>
    <m/>
    <m/>
    <m/>
    <m/>
    <m/>
    <m/>
    <m/>
    <m/>
    <m/>
    <m/>
    <m/>
    <m/>
    <m/>
    <m/>
    <m/>
    <m/>
    <m/>
    <m/>
    <m/>
    <m/>
    <m/>
    <m/>
    <m/>
    <m/>
    <m/>
    <m/>
    <m/>
    <m/>
    <m/>
    <m/>
    <m/>
    <m/>
    <m/>
    <m/>
    <m/>
    <s v="Lithium carbonate production plant with heterogeneous supply (brines from different salt flats)"/>
    <m/>
    <m/>
    <m/>
    <m/>
    <m/>
  </r>
  <r>
    <s v="Fact sheet"/>
    <n v="155"/>
    <s v="ACLEDA Bank Green Bond of USD 100 million"/>
    <s v="ACLEDA Bank’s vision is to be Cambodia’s leading commercial bank providing superior financial services to all segments of the community. ACLEDA Bank is committed to issue the first green bond in Cambodia. An amount equal to the net proceeds of green bonds (“Net Proceeds”) issued under the ACLEDA Bank Green Bond Framework will be used to finance, in part or in full, new and/or existing Eligible Green Projects Categories (the “Eligible Green Projects”). _x000a__x000a_ACLEDA Bank’s green bonds will support green projects, assets, and expenditures in the following categories: _x000a__x000a_1 Renewable Energy_x000a_2 Green Buildings_x000a_3 Energy Efficiency_x000a_4 Clean Transportation_x000a__x000a_The Green Bond Framework outlines how we propose to use the proceeds of Green Bonds to fund eligible green projects that support our business strategy. The framework is aligned with both the Green Bond Principles 2021 (the “GBP”) developed by the International Capital Markets Association (ICMA) and ASEAN Green Bond Standards developed by the ASEAN Capital Markets Forum (ACMF)."/>
    <s v="NOT"/>
    <s v="EXTENDED"/>
    <s v="Finance"/>
    <m/>
    <x v="1"/>
    <m/>
    <s v="SouthEast Asia"/>
    <s v="Cambodia"/>
    <s v="Lower middle income"/>
    <s v="Cambodia: ACLEDA Bank’s green bonds will support green projects, assets, and expenditures in the following categories:   1 Renewable Energy 2 Green Buildings 3 Energy Efficiency 4 Clean Transportation"/>
    <s v="Energy"/>
    <s v="1 Renewable Energy 2 Green Buildings 3 Energy Efficiency 4 Clean Transportation"/>
    <s v="Energy, Transport, Water &amp; Cities"/>
    <s v="Other, please specify: Green Bond"/>
    <s v="ACLEDA Bank"/>
    <s v="$50m-$100m"/>
    <n v="100"/>
    <s v="7 years"/>
    <m/>
    <m/>
    <m/>
    <m/>
    <m/>
    <m/>
    <m/>
    <s v="No"/>
    <s v="SBI Royal Securities Plc (Cambodia)"/>
    <s v="Currency risk"/>
    <s v="The settlment is USDlinked bond"/>
    <s v="ACLEDA Bank"/>
    <m/>
    <s v="Yes"/>
    <s v="Sithisak Law Firm to draft the Terms &amp; Conditions of Bond, Sustainalytics to provide the second party opion on green bond framework, Rating Agency of (Cambodia) Plc to provide a credit rarting on bond."/>
    <s v="No"/>
    <m/>
    <m/>
    <m/>
    <s v="Feasibility assessment"/>
    <m/>
    <m/>
    <m/>
    <m/>
    <m/>
    <m/>
    <m/>
    <m/>
    <m/>
    <s v="1) Approval on Green Bond Issuance from Securities and Exchange Regulator of Cambodia (SERC)_x000a_2) Approval on Green Bond Listing from Cambodia Securities Exchange (CSX)_x000a_3) Bond Subscription _x000a_4) Official bond listing on CSX"/>
    <s v="1) Documentation including 1) Drafting bond prospectus 2) Drafting green bond framework 3) Commitments from Investors in this green bond"/>
    <s v="Total Green Bond Issuance is USD 100 million divided into two times of issuance. The first issuance of USD 50 million to be completed within the next 6 months. The second issuance of USD 50 million to be completed within 6 months from the first. he"/>
    <s v="Debt, please specify which type:: Green Bond"/>
    <s v="Min. USD 5 million"/>
    <s v="1) Complete the first issuance of USD 50 million within the next 6 months or faster_x000a_2) Complete the second issuance of USD 50 million  within the next 6 months after the completion of the first issuance."/>
    <s v="USD 100 million (Fxlinked settlement bond)"/>
    <s v="Debt, please specify which type:: Green Bond"/>
    <s v="Min. USD 5 million"/>
    <s v="Cambodian bond market is at the early stage of development. It has been established in end of 2018. There are limited local investor base. _x000a_Beside two main local life insurances that have invested in bond, the other investors have not come. And the investment size from local life insurance are still small."/>
    <s v="The market needs further supports from main market participants to have promoted Cambodian sustainable finances to larger investors base. _x000a_There shall be more events so that the progress of Cambodian sustainable finances should be regularly updated to investors."/>
    <s v="Unsecured, Unsubordinated, Plain bonds (green bonds)"/>
    <s v="7 years"/>
    <s v="No"/>
    <s v="ACLEDA Bank"/>
    <s v="Cambodia"/>
    <n v="0"/>
    <s v="Top shareholders: 1) 25% ACLEDA Finance Trust (AFT), 2) 18.07 Sumitomo Mitsui Banking Corporation, 3) 12.13% COFIBRED, 4) 12.13% ORIX Corporation, 5) 20.75% Shareholders Legalized from ASA, Plc, 6) 5% Public Shareholders"/>
    <m/>
    <m/>
    <s v="No"/>
    <m/>
    <m/>
    <m/>
    <m/>
    <s v="Mitigation  emissions avoidance (e.g., renewable energy, clean cookstoves)"/>
    <s v="To be required by investors., To be required by investors., To be required by investors., NA, To be required by investors., NA, NA, NA, NA, NA, nA, NA"/>
    <s v=" Installed renewable energy production capacity (MW) or kWh production_x000a_ Number of green buildings financed_x000a_ % Energy saving (Amount of energy saved (kWh)_x000a_ Number of electric cars, electric motorbike, electric bike that have purchased. _x000a_ Number of passengers and/or passengerskilometer or amount of freight. _x000a_ Water withdrawals or water treated, reused or avoided (in m3/a)_x000a_ Tab water infrastructure set up (km installed) or volume of clean drinking water in m3/a"/>
    <s v="1) Rrenewable energy, including solar energy, wind energy etc. 2) Green buildings with green certification of LEED (Gold or above), IFC edge etc, 3) Clean transportion in Cambodia"/>
    <s v="6. Clean water &amp; sanitation: 7. Affordable &amp; clean energy: 9. Industry, innovation &amp; infrastructure: 11. Sustainable cities &amp; communities: 13. Climate action"/>
    <s v="The green bond framework is to comply with both green bond principles of the International Capital Market Association (ICMA) or the ASEAN Capital Markets Forum (ACMF). Sustainalytics provides the second party opinion on the green bond framework and an annual review on the impact report and allocation report."/>
    <s v="ACLEDA Bank (https://www.acledabank.com.kh/kh/eng/) and SBI Royal Securities (https://sbiroyal.com/)"/>
    <s v="Yes, please provide your email address:"/>
    <s v="tseng@sbiroyal.com"/>
  </r>
  <r>
    <s v="GBW"/>
    <n v="156"/>
    <s v="LMMAs"/>
    <m/>
    <s v="NOT"/>
    <s v="EXCLUDED"/>
    <s v="The blue economy"/>
    <s v="4, 2"/>
    <x v="0"/>
    <m/>
    <s v="Western Indian Ocean"/>
    <s v="Fiji"/>
    <s v="Upper middle income"/>
    <m/>
    <m/>
    <m/>
    <m/>
    <s v="Infra asset (brownfield)"/>
    <m/>
    <s v="$10m-$50m"/>
    <n v="30"/>
    <m/>
    <m/>
    <m/>
    <m/>
    <m/>
    <m/>
    <m/>
    <m/>
    <m/>
    <m/>
    <m/>
    <m/>
    <m/>
    <m/>
    <m/>
    <m/>
    <m/>
    <m/>
    <m/>
    <m/>
    <m/>
    <m/>
    <m/>
    <m/>
    <m/>
    <m/>
    <m/>
    <m/>
    <m/>
    <m/>
    <m/>
    <m/>
    <m/>
    <m/>
    <m/>
    <m/>
    <m/>
    <m/>
    <m/>
    <m/>
    <m/>
    <m/>
    <m/>
    <m/>
    <m/>
    <m/>
    <m/>
    <m/>
    <m/>
    <m/>
    <m/>
    <m/>
    <m/>
    <m/>
    <m/>
    <m/>
    <m/>
    <m/>
    <m/>
    <m/>
    <m/>
    <m/>
    <m/>
    <m/>
  </r>
  <r>
    <s v="PIDA PAP2"/>
    <n v="157"/>
    <s v="Luapula Hydropower project"/>
    <m/>
    <s v="NOT"/>
    <s v="EXCLUDED"/>
    <s v="Energy"/>
    <m/>
    <x v="0"/>
    <m/>
    <s v="Southern Africa"/>
    <s v="Zambia"/>
    <s v="Low income"/>
    <m/>
    <s v="Energy"/>
    <s v="Generation - Hydro"/>
    <m/>
    <s v="Infra asset (greenfield)"/>
    <m/>
    <s v="$500m-$1bn"/>
    <n v="540"/>
    <m/>
    <m/>
    <m/>
    <m/>
    <m/>
    <m/>
    <m/>
    <m/>
    <m/>
    <m/>
    <m/>
    <m/>
    <m/>
    <m/>
    <m/>
    <m/>
    <m/>
    <m/>
    <m/>
    <m/>
    <m/>
    <m/>
    <m/>
    <m/>
    <m/>
    <m/>
    <m/>
    <m/>
    <m/>
    <m/>
    <m/>
    <m/>
    <m/>
    <m/>
    <m/>
    <m/>
    <m/>
    <m/>
    <m/>
    <m/>
    <m/>
    <m/>
    <m/>
    <m/>
    <m/>
    <m/>
    <m/>
    <m/>
    <m/>
    <m/>
    <m/>
    <m/>
    <m/>
    <m/>
    <m/>
    <s v="Mitigation  emissions avoidance (e.g., renewable energy, clean cookstoves)"/>
    <m/>
    <m/>
    <m/>
    <m/>
    <m/>
    <m/>
    <m/>
    <m/>
  </r>
  <r>
    <s v="Bangkok"/>
    <n v="158"/>
    <s v="Macquarie Transport EV Project"/>
    <m/>
    <s v="PRESENTED"/>
    <s v="EXCLUDED"/>
    <s v="Transport"/>
    <m/>
    <x v="1"/>
    <m/>
    <m/>
    <s v="India"/>
    <s v="Lower middle income"/>
    <m/>
    <m/>
    <m/>
    <m/>
    <m/>
    <m/>
    <s v="$1bn-$5bn"/>
    <n v="1500"/>
    <m/>
    <m/>
    <m/>
    <m/>
    <m/>
    <m/>
    <m/>
    <m/>
    <m/>
    <m/>
    <m/>
    <m/>
    <m/>
    <m/>
    <m/>
    <m/>
    <m/>
    <m/>
    <m/>
    <m/>
    <s v="Structuring &amp; Execution"/>
    <m/>
    <m/>
    <m/>
    <m/>
    <m/>
    <m/>
    <m/>
    <m/>
    <m/>
    <m/>
    <m/>
    <m/>
    <m/>
    <m/>
    <m/>
    <m/>
    <m/>
    <m/>
    <m/>
    <m/>
    <m/>
    <m/>
    <m/>
    <m/>
    <m/>
    <m/>
    <m/>
    <m/>
    <m/>
    <m/>
    <m/>
    <m/>
    <m/>
    <m/>
    <s v="Mitigation  emissions avoidance (e.g., renewable energy, clean cookstoves)"/>
    <m/>
    <m/>
    <m/>
    <m/>
    <m/>
    <m/>
    <m/>
    <m/>
  </r>
  <r>
    <s v="Fact sheet"/>
    <n v="159"/>
    <s v="Mangrove restoration"/>
    <s v="40% of Lagos State is covered with water bodies &amp; wetlands providing a great opportunity for nature-based solutions to protect against climate change_x000a_However, the city's rapid urbanization resulted in reclamation of wetlands for housing and infrastructures leading to loss biodiversity &amp; valuable ecosystem services_x000a_Restoration of mangroves in Amuwo Odofin, Ikorodu, Kosofe, Eti-Osa &amp; Epe (116ha restorable area)_x000a_Context:_x000a_By 2030, 82%2 of wetlands will be inundated. If properly restored, they can provide a natural protection against SLR and EE_x000a_According to the Ocean Wealth3 , Lagos has a 60% index for mangroves restoration"/>
    <s v="NOT"/>
    <s v="EXTENDED"/>
    <s v="Carbon credit markets"/>
    <m/>
    <x v="0"/>
    <m/>
    <m/>
    <s v="Nigeria"/>
    <s v="Lower middle income"/>
    <s v="Nigeria: Ecosystem benefits and floodproofed city"/>
    <s v="Ecosystems Based Approach"/>
    <s v="Ecosystems"/>
    <m/>
    <s v="Non-revenue generating programs (e.g., wetland regeneration project, without carbon credits)Fund (e.g., cleantech growth equity fund)"/>
    <m/>
    <s v="&lt;=$10m"/>
    <n v="10"/>
    <m/>
    <m/>
    <m/>
    <m/>
    <s v="TBC"/>
    <m/>
    <m/>
    <s v="Lagos State Governement"/>
    <m/>
    <m/>
    <m/>
    <m/>
    <s v="TBC"/>
    <s v="TBC"/>
    <m/>
    <m/>
    <m/>
    <m/>
    <m/>
    <m/>
    <s v="Structuring &amp; Execution"/>
    <m/>
    <m/>
    <m/>
    <m/>
    <m/>
    <m/>
    <m/>
    <s v="Seed (pre-revenue)_x000a_"/>
    <m/>
    <m/>
    <m/>
    <m/>
    <m/>
    <m/>
    <m/>
    <m/>
    <s v="Carbon finance"/>
    <m/>
    <m/>
    <m/>
    <m/>
    <m/>
    <m/>
    <m/>
    <m/>
    <m/>
    <m/>
    <m/>
    <m/>
    <m/>
    <m/>
    <m/>
    <m/>
    <m/>
    <s v="Adaptation &amp; resilience (e.g., flood defences, climate resilient crops)"/>
    <s v="&gt;510k protected people living in flooded areas_x000a_$345mn capital cost and $2.3bn GDP loss avoided_x000a_250k tons of CO2-eq equivalent stored equivalent to $1.2mn_x000a_Revitalized fisheries' activity equivalent to $23mn"/>
    <s v="Flood protection and ecosystem benefits"/>
    <m/>
    <s v="SDG 13 &amp; 11"/>
    <m/>
    <s v="BCG"/>
    <m/>
    <s v="Olayinka Majekodumni"/>
  </r>
  <r>
    <s v="PIDA PAP2"/>
    <n v="160"/>
    <s v="Masaka - Mwanza Transmission Line Project"/>
    <m/>
    <s v="NOT"/>
    <s v="EXCLUDED"/>
    <s v="Energy"/>
    <m/>
    <x v="0"/>
    <m/>
    <s v="East Africa"/>
    <s v="Uganda, Kenya"/>
    <s v="Low income"/>
    <m/>
    <s v="Energy"/>
    <s v="Transmission Lines"/>
    <m/>
    <s v="Infra asset (greenfield)"/>
    <m/>
    <s v="$100m-$500m"/>
    <n v="325"/>
    <m/>
    <m/>
    <m/>
    <m/>
    <m/>
    <m/>
    <m/>
    <m/>
    <m/>
    <m/>
    <m/>
    <m/>
    <m/>
    <m/>
    <m/>
    <m/>
    <m/>
    <m/>
    <m/>
    <m/>
    <m/>
    <m/>
    <m/>
    <m/>
    <m/>
    <m/>
    <m/>
    <m/>
    <m/>
    <m/>
    <m/>
    <m/>
    <m/>
    <m/>
    <m/>
    <m/>
    <m/>
    <m/>
    <m/>
    <m/>
    <m/>
    <m/>
    <m/>
    <m/>
    <m/>
    <m/>
    <m/>
    <m/>
    <m/>
    <m/>
    <m/>
    <m/>
    <m/>
    <m/>
    <m/>
    <s v="Mitigation  emissions avoidance (e.g., renewable energy, clean cookstoves)"/>
    <m/>
    <m/>
    <m/>
    <m/>
    <m/>
    <m/>
    <m/>
    <m/>
  </r>
  <r>
    <s v="PIDA PAP2"/>
    <n v="161"/>
    <s v="Mauritius water infrastructure SCADA system"/>
    <s v="Enhance the adaptation of smallholder farmers to the risks of the SLR impacts in the northern part of the Delta"/>
    <s v="PRESENTED"/>
    <s v="EXTENDED"/>
    <s v="Digital transformations"/>
    <n v="6"/>
    <x v="0"/>
    <m/>
    <s v="East Africa"/>
    <s v="Mauritius"/>
    <s v="Upper middle income"/>
    <m/>
    <s v="Trans-boundary Water"/>
    <s v="Smart Water infrastrucure "/>
    <m/>
    <s v="Limited-scope program"/>
    <m/>
    <s v="&lt;=$10m"/>
    <n v="10"/>
    <m/>
    <m/>
    <m/>
    <m/>
    <m/>
    <m/>
    <m/>
    <m/>
    <m/>
    <m/>
    <m/>
    <m/>
    <m/>
    <m/>
    <m/>
    <m/>
    <m/>
    <m/>
    <m/>
    <m/>
    <s v="Feasibility assessment"/>
    <m/>
    <m/>
    <m/>
    <m/>
    <m/>
    <m/>
    <m/>
    <m/>
    <m/>
    <m/>
    <m/>
    <m/>
    <m/>
    <m/>
    <m/>
    <m/>
    <m/>
    <m/>
    <m/>
    <m/>
    <m/>
    <m/>
    <m/>
    <m/>
    <m/>
    <m/>
    <m/>
    <m/>
    <m/>
    <m/>
    <m/>
    <m/>
    <m/>
    <m/>
    <s v="Adaptation &amp; resilience (e.g., flood defences, climate resilient crops)"/>
    <m/>
    <m/>
    <m/>
    <m/>
    <m/>
    <m/>
    <m/>
    <m/>
  </r>
  <r>
    <s v="Egypt"/>
    <n v="162"/>
    <s v="Melamine Project in Damietta Port (CCU)"/>
    <s v="Produce 30KTA of Pyrolysis oil from plastic waste by thermal decomposition and hydrocracking, which is the latest approach to plastic recycling"/>
    <s v="NOT"/>
    <s v="EXCLUDED"/>
    <s v="Energy"/>
    <m/>
    <x v="0"/>
    <m/>
    <s v="North Africa"/>
    <s v="Egypt"/>
    <s v="Lower middle income"/>
    <m/>
    <s v="Energy"/>
    <m/>
    <m/>
    <s v="Limited-scope program"/>
    <m/>
    <s v="$100m-$500m"/>
    <n v="260"/>
    <m/>
    <m/>
    <m/>
    <m/>
    <m/>
    <m/>
    <m/>
    <m/>
    <m/>
    <m/>
    <m/>
    <m/>
    <m/>
    <m/>
    <m/>
    <m/>
    <m/>
    <m/>
    <m/>
    <m/>
    <m/>
    <m/>
    <m/>
    <m/>
    <m/>
    <m/>
    <m/>
    <m/>
    <m/>
    <m/>
    <m/>
    <m/>
    <m/>
    <m/>
    <m/>
    <m/>
    <m/>
    <m/>
    <m/>
    <m/>
    <m/>
    <m/>
    <m/>
    <m/>
    <m/>
    <m/>
    <m/>
    <m/>
    <m/>
    <m/>
    <m/>
    <m/>
    <m/>
    <m/>
    <m/>
    <s v="Mitigation  emissions avoidance (e.g., renewable energy, clean cookstoves)"/>
    <m/>
    <m/>
    <m/>
    <m/>
    <m/>
    <m/>
    <m/>
    <m/>
  </r>
  <r>
    <s v="PIDA PAP2"/>
    <n v="163"/>
    <s v="Mobilisation and transfer of water from Bria dam to lake Chad "/>
    <m/>
    <s v="NOT"/>
    <s v="EXCLUDED"/>
    <s v="Water"/>
    <n v="6"/>
    <x v="0"/>
    <m/>
    <s v="Multi-regional"/>
    <s v="Chad"/>
    <s v="Low income"/>
    <m/>
    <s v="Water"/>
    <s v="Water Transfer"/>
    <m/>
    <m/>
    <m/>
    <s v="$10m-$50m"/>
    <n v="27.443255000000001"/>
    <m/>
    <m/>
    <m/>
    <m/>
    <m/>
    <m/>
    <m/>
    <m/>
    <m/>
    <m/>
    <m/>
    <m/>
    <m/>
    <m/>
    <m/>
    <m/>
    <m/>
    <m/>
    <m/>
    <m/>
    <m/>
    <m/>
    <m/>
    <m/>
    <m/>
    <m/>
    <m/>
    <m/>
    <m/>
    <m/>
    <m/>
    <m/>
    <m/>
    <m/>
    <m/>
    <m/>
    <m/>
    <m/>
    <m/>
    <m/>
    <m/>
    <m/>
    <m/>
    <m/>
    <m/>
    <m/>
    <m/>
    <m/>
    <m/>
    <m/>
    <m/>
    <m/>
    <m/>
    <m/>
    <m/>
    <m/>
    <m/>
    <m/>
    <m/>
    <m/>
    <m/>
    <m/>
    <m/>
    <m/>
  </r>
  <r>
    <s v="PIDA PAP2"/>
    <n v="164"/>
    <s v="Modernisation de la RN01 (transaharienne)entre Ghardaia et Tamenrasset"/>
    <m/>
    <s v="NOT"/>
    <s v="EXCLUDED"/>
    <s v="Transport"/>
    <m/>
    <x v="0"/>
    <m/>
    <s v="Multi-regional"/>
    <s v="Algeria"/>
    <s v="Lower middle income"/>
    <m/>
    <s v="Transport"/>
    <s v="Road"/>
    <m/>
    <s v="Infra asset (brownfield)"/>
    <m/>
    <s v="$100m-$500m"/>
    <n v="500"/>
    <m/>
    <m/>
    <m/>
    <m/>
    <m/>
    <m/>
    <m/>
    <m/>
    <m/>
    <m/>
    <m/>
    <m/>
    <m/>
    <m/>
    <m/>
    <m/>
    <m/>
    <m/>
    <m/>
    <m/>
    <m/>
    <m/>
    <m/>
    <m/>
    <m/>
    <m/>
    <m/>
    <m/>
    <m/>
    <m/>
    <m/>
    <m/>
    <m/>
    <m/>
    <m/>
    <m/>
    <m/>
    <m/>
    <m/>
    <m/>
    <m/>
    <m/>
    <m/>
    <m/>
    <m/>
    <m/>
    <m/>
    <m/>
    <m/>
    <m/>
    <m/>
    <m/>
    <m/>
    <m/>
    <m/>
    <m/>
    <m/>
    <m/>
    <m/>
    <m/>
    <m/>
    <m/>
    <m/>
    <m/>
  </r>
  <r>
    <s v="Santiago"/>
    <n v="165"/>
    <s v="Modernization of community pumping and re-pumping systems in El Salvador"/>
    <s v="The National Energy Council (CNE), responsible for the promotion and development of the national energy policy PEN 2020-2050, establishes &quot;Efficient energy consumption&quot; and &quot;Sustainable energy supply&quot; as two of its pillars, in which it seeks to promote measures that benefit the population through energy savings and efficient energy use. At the initiative of CNE, a technical and economic evaluation was conducted of several technological alternatives that would improve the sustainability of community water pumping systems. The results of the evaluation were positive and highly attractive, which is why a conceptual program was developed with technical and financial support from IDB, and led by CNE, to extend the analysis to all community water pumping systems in the country. The Government of El Salvador partially covers the cost of energy for 529 water boards, spending $6.8 million USD per year."/>
    <s v="NOT"/>
    <s v="EXCLUDED"/>
    <s v="Energy"/>
    <m/>
    <x v="2"/>
    <m/>
    <s v="Central America"/>
    <s v="El Salvador"/>
    <s v="Lower middle income"/>
    <s v="El Salvador"/>
    <s v="Energy transition"/>
    <m/>
    <m/>
    <m/>
    <m/>
    <s v="$50m-$100m"/>
    <n v="100"/>
    <m/>
    <m/>
    <m/>
    <m/>
    <m/>
    <m/>
    <m/>
    <m/>
    <m/>
    <m/>
    <m/>
    <m/>
    <m/>
    <m/>
    <m/>
    <m/>
    <m/>
    <m/>
    <m/>
    <m/>
    <m/>
    <m/>
    <m/>
    <m/>
    <m/>
    <m/>
    <m/>
    <m/>
    <m/>
    <m/>
    <m/>
    <m/>
    <m/>
    <m/>
    <m/>
    <m/>
    <m/>
    <m/>
    <m/>
    <m/>
    <m/>
    <m/>
    <m/>
    <m/>
    <m/>
    <m/>
    <m/>
    <m/>
    <m/>
    <m/>
    <m/>
    <m/>
    <m/>
    <m/>
    <m/>
    <m/>
    <m/>
    <m/>
    <m/>
    <m/>
    <m/>
    <m/>
    <m/>
    <m/>
  </r>
  <r>
    <s v="CBCC"/>
    <n v="166"/>
    <s v="MULTIPURPOSE FOREST DEVELOPMENT AND VILLAGE LAND MANAGEMENT MOUNTAINS ARE LOCATED ALONG THE CHARI AND LOGONE RIVERS AND AT THE MOUTH OF THE LAKE CHAD."/>
    <m/>
    <s v="NOT"/>
    <s v="EXCLUDED"/>
    <s v="Land"/>
    <m/>
    <x v="0"/>
    <m/>
    <s v="Central Africa"/>
    <s v="Cameroon and Chad"/>
    <s v="Lower middle income"/>
    <m/>
    <s v="Forestation/Forest management/Forest/Land restoration/"/>
    <m/>
    <m/>
    <m/>
    <m/>
    <s v="&lt;=$10m"/>
    <n v="9.9244719999999997"/>
    <m/>
    <m/>
    <m/>
    <m/>
    <m/>
    <m/>
    <m/>
    <m/>
    <m/>
    <m/>
    <m/>
    <m/>
    <m/>
    <m/>
    <m/>
    <m/>
    <m/>
    <m/>
    <m/>
    <m/>
    <m/>
    <m/>
    <m/>
    <m/>
    <m/>
    <m/>
    <m/>
    <m/>
    <m/>
    <m/>
    <m/>
    <m/>
    <m/>
    <m/>
    <m/>
    <m/>
    <m/>
    <m/>
    <m/>
    <m/>
    <m/>
    <m/>
    <m/>
    <m/>
    <m/>
    <m/>
    <m/>
    <m/>
    <m/>
    <m/>
    <m/>
    <m/>
    <m/>
    <m/>
    <m/>
    <m/>
    <m/>
    <m/>
    <m/>
    <m/>
    <m/>
    <m/>
    <m/>
    <m/>
  </r>
  <r>
    <s v="Egypt"/>
    <n v="167"/>
    <s v="Natural protection of Rosetta shore line using the sand motor"/>
    <s v="Protect the Rosetta Promontory area using the sand motor technique to combat erosion risks. Integrate protection systems to provide resilience and sustainable development to the coastal zone in Egypt"/>
    <s v="NOT"/>
    <s v="EXCLUDED"/>
    <s v="Land"/>
    <m/>
    <x v="0"/>
    <m/>
    <s v="North Africa"/>
    <s v="Egypt"/>
    <s v="Lower middle income"/>
    <m/>
    <m/>
    <m/>
    <m/>
    <s v="Limited-scope program"/>
    <m/>
    <s v="$100m-$500m"/>
    <n v="165"/>
    <m/>
    <m/>
    <m/>
    <m/>
    <m/>
    <m/>
    <m/>
    <m/>
    <m/>
    <m/>
    <m/>
    <m/>
    <m/>
    <m/>
    <m/>
    <m/>
    <m/>
    <m/>
    <m/>
    <m/>
    <m/>
    <m/>
    <m/>
    <m/>
    <m/>
    <m/>
    <m/>
    <m/>
    <m/>
    <m/>
    <m/>
    <m/>
    <m/>
    <m/>
    <m/>
    <m/>
    <m/>
    <m/>
    <m/>
    <m/>
    <m/>
    <m/>
    <m/>
    <m/>
    <m/>
    <m/>
    <m/>
    <m/>
    <m/>
    <m/>
    <m/>
    <m/>
    <m/>
    <m/>
    <m/>
    <s v="Adaptation &amp; resilience (e.g., flood defences, climate resilient crops)"/>
    <m/>
    <m/>
    <m/>
    <m/>
    <m/>
    <m/>
    <m/>
    <m/>
  </r>
  <r>
    <s v="CBCC"/>
    <n v="168"/>
    <s v="NEW FARMING VILLAGES"/>
    <m/>
    <s v="NOT"/>
    <s v="EXCLUDED"/>
    <s v="Agriculture"/>
    <m/>
    <x v="0"/>
    <m/>
    <s v="Central Africa"/>
    <s v="TBD"/>
    <s v="Low income"/>
    <m/>
    <s v="Sustainable agriculture/ food processing/livestock management/value-chain development/land use planning/"/>
    <m/>
    <m/>
    <m/>
    <m/>
    <s v="$50m-$100m"/>
    <n v="84.169666620000001"/>
    <m/>
    <m/>
    <m/>
    <m/>
    <m/>
    <m/>
    <m/>
    <m/>
    <m/>
    <m/>
    <m/>
    <m/>
    <m/>
    <m/>
    <m/>
    <m/>
    <m/>
    <m/>
    <m/>
    <m/>
    <m/>
    <m/>
    <m/>
    <m/>
    <m/>
    <m/>
    <m/>
    <m/>
    <m/>
    <m/>
    <m/>
    <m/>
    <m/>
    <m/>
    <m/>
    <m/>
    <m/>
    <m/>
    <m/>
    <m/>
    <m/>
    <m/>
    <m/>
    <m/>
    <m/>
    <m/>
    <m/>
    <m/>
    <m/>
    <m/>
    <m/>
    <m/>
    <m/>
    <m/>
    <m/>
    <m/>
    <m/>
    <m/>
    <m/>
    <m/>
    <m/>
    <m/>
    <m/>
    <m/>
  </r>
  <r>
    <s v="Newly prioritized from LATAM"/>
    <n v="169"/>
    <s v="Hydrogen Fuel Cells &amp; Electrolyzers "/>
    <s v="This project will use renewable energy (i.e., solar PV) to produce hydrogen, thus producing an energy vector with zero emissions._x000a_This project will encompass three main areas:_x000a_Synthesis and characterization of new materials for energy conversion and storage;_x000a_Simulation, design and engineering to predict the behavior of energy conversion systems under diverse conditions;_x000a_Prototype production using the best performance materials at the laboratory scale and pilot plant scaling-up using the results from the engineering analysis"/>
    <s v="NOT"/>
    <s v="CORE"/>
    <s v="Energy"/>
    <m/>
    <x v="2"/>
    <m/>
    <s v="Southern Cone"/>
    <s v="Argentina"/>
    <s v="Upper middle income"/>
    <m/>
    <s v="Energy transition"/>
    <m/>
    <m/>
    <m/>
    <m/>
    <s v="&lt;=$10m"/>
    <n v="1.5"/>
    <m/>
    <m/>
    <m/>
    <m/>
    <m/>
    <m/>
    <m/>
    <m/>
    <m/>
    <m/>
    <m/>
    <m/>
    <s v="Instituto Nacional de Tecnología Industrial (INTI)"/>
    <m/>
    <m/>
    <m/>
    <m/>
    <m/>
    <m/>
    <m/>
    <s v="Structuring/ execution"/>
    <m/>
    <m/>
    <m/>
    <m/>
    <m/>
    <m/>
    <m/>
    <m/>
    <m/>
    <m/>
    <m/>
    <m/>
    <m/>
    <m/>
    <m/>
    <m/>
    <m/>
    <m/>
    <m/>
    <m/>
    <m/>
    <m/>
    <m/>
    <m/>
    <m/>
    <m/>
    <m/>
    <m/>
    <m/>
    <m/>
    <m/>
    <m/>
    <m/>
    <m/>
    <s v="Mitigation  emissions avoidance (e.g., renewable energy, clean cookstoves)"/>
    <m/>
    <m/>
    <m/>
    <m/>
    <m/>
    <m/>
    <m/>
    <m/>
  </r>
  <r>
    <s v="PIDA PAP2"/>
    <n v="170"/>
    <s v="Noordoewer-Vioolsdrift Dam"/>
    <m/>
    <s v="NOT"/>
    <s v="EXCLUDED"/>
    <s v="Energy"/>
    <m/>
    <x v="0"/>
    <m/>
    <s v="Southern Africa"/>
    <s v="South Africa"/>
    <s v="Upper middle income"/>
    <m/>
    <s v="Water"/>
    <s v="Multipurpose Dams"/>
    <m/>
    <s v="Infra asset (greenfield)"/>
    <m/>
    <s v="$500m-$1bn"/>
    <n v="501"/>
    <m/>
    <m/>
    <m/>
    <m/>
    <m/>
    <m/>
    <m/>
    <m/>
    <m/>
    <m/>
    <m/>
    <m/>
    <m/>
    <m/>
    <m/>
    <m/>
    <m/>
    <m/>
    <m/>
    <m/>
    <m/>
    <m/>
    <m/>
    <m/>
    <m/>
    <m/>
    <m/>
    <m/>
    <m/>
    <m/>
    <m/>
    <m/>
    <m/>
    <m/>
    <m/>
    <m/>
    <m/>
    <m/>
    <m/>
    <m/>
    <m/>
    <m/>
    <m/>
    <m/>
    <m/>
    <m/>
    <m/>
    <m/>
    <m/>
    <m/>
    <m/>
    <m/>
    <m/>
    <m/>
    <m/>
    <s v="Adaptation &amp; resilience (e.g., flood defences, climate resilient crops)"/>
    <m/>
    <m/>
    <m/>
    <m/>
    <m/>
    <m/>
    <m/>
    <m/>
  </r>
  <r>
    <s v="PIDA PAP2"/>
    <n v="171"/>
    <s v="Noumbiel multipurpose dam"/>
    <m/>
    <s v="NOT"/>
    <s v="EXCLUDED"/>
    <s v="Energy"/>
    <m/>
    <x v="0"/>
    <m/>
    <s v="West Africa"/>
    <s v="Burkina Faso"/>
    <s v="Low income"/>
    <m/>
    <s v="Water"/>
    <s v="Multipurpose Dams"/>
    <m/>
    <m/>
    <m/>
    <s v="$100m-$500m"/>
    <n v="169"/>
    <m/>
    <m/>
    <m/>
    <m/>
    <m/>
    <m/>
    <m/>
    <m/>
    <m/>
    <m/>
    <m/>
    <m/>
    <m/>
    <m/>
    <m/>
    <m/>
    <m/>
    <m/>
    <m/>
    <m/>
    <m/>
    <m/>
    <m/>
    <m/>
    <m/>
    <m/>
    <m/>
    <m/>
    <m/>
    <m/>
    <m/>
    <m/>
    <m/>
    <m/>
    <m/>
    <m/>
    <m/>
    <m/>
    <m/>
    <m/>
    <m/>
    <m/>
    <m/>
    <m/>
    <m/>
    <m/>
    <m/>
    <m/>
    <m/>
    <m/>
    <m/>
    <m/>
    <m/>
    <m/>
    <m/>
    <m/>
    <m/>
    <m/>
    <m/>
    <m/>
    <m/>
    <m/>
    <m/>
    <m/>
  </r>
  <r>
    <s v="Bangkok"/>
    <n v="172"/>
    <s v="Nuudelchin low emission solid fuel gasifier stove project"/>
    <m/>
    <s v="PRESENTED"/>
    <s v="EXCLUDED"/>
    <s v="Energy"/>
    <m/>
    <x v="1"/>
    <m/>
    <m/>
    <s v="Mongolia"/>
    <s v="Lower middle income"/>
    <m/>
    <s v="Energy"/>
    <m/>
    <m/>
    <m/>
    <m/>
    <s v="$50m-$100m"/>
    <n v="66"/>
    <m/>
    <m/>
    <m/>
    <m/>
    <m/>
    <m/>
    <m/>
    <m/>
    <m/>
    <m/>
    <m/>
    <m/>
    <m/>
    <m/>
    <m/>
    <m/>
    <m/>
    <m/>
    <m/>
    <m/>
    <m/>
    <m/>
    <m/>
    <m/>
    <m/>
    <m/>
    <m/>
    <m/>
    <m/>
    <m/>
    <m/>
    <m/>
    <m/>
    <m/>
    <m/>
    <m/>
    <m/>
    <m/>
    <m/>
    <m/>
    <m/>
    <m/>
    <m/>
    <m/>
    <m/>
    <m/>
    <m/>
    <m/>
    <m/>
    <m/>
    <m/>
    <m/>
    <m/>
    <m/>
    <m/>
    <s v="Mitigation  emissions avoidance (e.g., renewable energy, clean cookstoves)"/>
    <m/>
    <m/>
    <m/>
    <m/>
    <m/>
    <m/>
    <m/>
    <m/>
  </r>
  <r>
    <s v="GBW"/>
    <n v="173"/>
    <s v="Ocean Ventures Studio "/>
    <s v="Building 20 ocean ventures"/>
    <s v="NOT"/>
    <s v="EXCLUDED"/>
    <s v="The blue economy"/>
    <m/>
    <x v="0"/>
    <m/>
    <s v="Western Indian Ocean"/>
    <s v="Multi"/>
    <s v="Lower middle income"/>
    <m/>
    <m/>
    <m/>
    <m/>
    <s v="Infra asset (brownfield)"/>
    <m/>
    <s v="$10m-$50m"/>
    <n v="15"/>
    <m/>
    <m/>
    <m/>
    <m/>
    <m/>
    <m/>
    <m/>
    <m/>
    <m/>
    <m/>
    <m/>
    <m/>
    <m/>
    <m/>
    <m/>
    <m/>
    <m/>
    <m/>
    <m/>
    <m/>
    <m/>
    <m/>
    <m/>
    <m/>
    <m/>
    <m/>
    <m/>
    <m/>
    <m/>
    <m/>
    <m/>
    <m/>
    <m/>
    <m/>
    <m/>
    <m/>
    <m/>
    <m/>
    <m/>
    <m/>
    <m/>
    <m/>
    <m/>
    <m/>
    <m/>
    <m/>
    <m/>
    <m/>
    <m/>
    <m/>
    <m/>
    <m/>
    <m/>
    <m/>
    <m/>
    <m/>
    <m/>
    <m/>
    <m/>
    <m/>
    <m/>
    <m/>
    <m/>
    <m/>
  </r>
  <r>
    <s v="Egypt"/>
    <n v="174"/>
    <s v="On-farm irrigation in old lands"/>
    <s v="Raise irrigation efficiency from 50 to 70% through the development of on-farm irrigation for some vulnerable areas in the old lands of Nile Valley and Delta"/>
    <s v="NOT"/>
    <s v="EXCLUDED"/>
    <s v="Agriculture"/>
    <m/>
    <x v="0"/>
    <m/>
    <s v="North Africa"/>
    <s v="Egypt"/>
    <s v="Lower middle income"/>
    <m/>
    <m/>
    <m/>
    <m/>
    <s v="Major program"/>
    <m/>
    <s v="$500m-$1bn"/>
    <n v="950"/>
    <m/>
    <m/>
    <m/>
    <m/>
    <m/>
    <m/>
    <m/>
    <m/>
    <m/>
    <m/>
    <m/>
    <m/>
    <m/>
    <m/>
    <m/>
    <m/>
    <m/>
    <m/>
    <m/>
    <m/>
    <m/>
    <m/>
    <m/>
    <m/>
    <m/>
    <m/>
    <m/>
    <m/>
    <m/>
    <m/>
    <m/>
    <m/>
    <m/>
    <m/>
    <m/>
    <m/>
    <m/>
    <m/>
    <m/>
    <m/>
    <m/>
    <m/>
    <m/>
    <m/>
    <m/>
    <m/>
    <m/>
    <m/>
    <m/>
    <m/>
    <m/>
    <m/>
    <m/>
    <m/>
    <m/>
    <s v="Adaptation &amp; resilience (e.g., flood defences, climate resilient crops)"/>
    <m/>
    <m/>
    <m/>
    <m/>
    <m/>
    <m/>
    <m/>
    <m/>
  </r>
  <r>
    <s v="PIDA PAP2"/>
    <n v="175"/>
    <s v="Operation of hydrometric stations, São Tomé and Príncipe"/>
    <s v="Building resilience by operationalizing São Tomé and Príncipe's water management early warning system"/>
    <s v="NOT"/>
    <s v="EXCLUDED"/>
    <s v="Industry"/>
    <n v="6"/>
    <x v="0"/>
    <m/>
    <s v="Central Africa"/>
    <s v="São Tomé and Príncipe"/>
    <s v="Lower middle income"/>
    <m/>
    <s v="Trans-boundary Water"/>
    <s v="hidrologia: gestão das bacias hidrográficas e emissão de alerta dos eventos extremo"/>
    <m/>
    <s v="Limited-scope program"/>
    <m/>
    <s v="&lt;=$10m"/>
    <n v="1.5"/>
    <m/>
    <m/>
    <m/>
    <m/>
    <m/>
    <m/>
    <m/>
    <m/>
    <m/>
    <m/>
    <m/>
    <m/>
    <m/>
    <m/>
    <m/>
    <m/>
    <m/>
    <m/>
    <m/>
    <m/>
    <m/>
    <m/>
    <m/>
    <m/>
    <m/>
    <m/>
    <m/>
    <m/>
    <m/>
    <m/>
    <m/>
    <m/>
    <m/>
    <m/>
    <m/>
    <m/>
    <m/>
    <m/>
    <m/>
    <m/>
    <m/>
    <m/>
    <m/>
    <m/>
    <m/>
    <m/>
    <m/>
    <m/>
    <m/>
    <m/>
    <m/>
    <m/>
    <m/>
    <m/>
    <m/>
    <s v="Adaptation &amp; resilience (e.g., flood defences, climate resilient crops)"/>
    <m/>
    <m/>
    <m/>
    <m/>
    <m/>
    <m/>
    <m/>
    <m/>
  </r>
  <r>
    <s v="Fact sheet"/>
    <n v="176"/>
    <s v="Climate Financing and SDGs Investments Portfolio (SDGs Investments Project Development Facility)"/>
    <s v="This portfolio is jointly led by the Ministry of Finance, Government of Pakistan and UNDP which comprises of a dedicated project development facility and climate financing unit tasked to mobilize and leverage investments for climate financing and SDGs in Pakistan. The Facility identifies and leverages partnerships for SDGs aligned priority projects of high development impact with the potential to attract investment from a variety of local and global sources including financial markets. "/>
    <s v="PRESENTED"/>
    <s v="EXTENDED"/>
    <s v="Finance"/>
    <m/>
    <x v="1"/>
    <s v="National SDGs Programme _x000a_Climate Change Portfolio of UNDP"/>
    <s v="South and SouthWest Asia"/>
    <s v="Pakistan"/>
    <s v="Lower middle income"/>
    <s v="Pakistan"/>
    <s v="Ecosystems Based Approach"/>
    <s v="Energy (Solar, Wind, Hydro), Transport (EV production and infrastructure), Carbon Credits (Manufacturing, Energy), and Blue Economy."/>
    <s v="Energy, Transport, Food Security &amp; Agriculture, Land Restoration &amp; Building Resilience, Ecosystems Based Approach, Digital Transformation, Carbon Credits, Blue Economy, Water &amp; Cities"/>
    <s v="Other, please specify: All of the Above"/>
    <s v="UNDP"/>
    <s v="$1bn-$5bn"/>
    <n v="2000"/>
    <s v="3 years"/>
    <s v="No public capital invested, but expected in final capital structure"/>
    <m/>
    <m/>
    <n v="0"/>
    <s v="USD 0.441 million (Facility)"/>
    <n v="0"/>
    <s v="UNDP"/>
    <s v="Yes, please specify who:: Government of Pakistan"/>
    <s v="UNDP"/>
    <s v="Other (please specify)"/>
    <s v="Risk mitigation strategies are being developed"/>
    <s v="UNDP"/>
    <m/>
    <s v="Yes"/>
    <s v="Senior Technical Advisor, Capital Market Expert, Impact Investment Expert, Project Finance Expert, Research &amp; Advocacy Expert, Gender &amp; Financing for Development Officer, Climate Finance Expert."/>
    <s v="No"/>
    <m/>
    <m/>
    <m/>
    <s v="Structuring &amp; Execution"/>
    <m/>
    <m/>
    <m/>
    <m/>
    <m/>
    <m/>
    <m/>
    <m/>
    <m/>
    <s v="•  Develop SDGs linked impact financing options for Pakistan (Bonds, private equity, concessional finance, blended financing)_x000a_•  Facilitate structuring, marketing, and impact assessment of up to US$ 1 billion ESG and Sustainability linked bonds _x000a_•  Support Government to identify and mobilizing up to US$ 2 to 3 billion impact financing for climate related priority sectors _x000a_•  Support private sector entrepreneurs/initiatives to raise US$100 million equity and debt for building climate resilience_x000a_•  Create corporate governance, financial structuring &amp; impact assessment frameworks for climate financing solutions"/>
    <s v="Operationalization of Facility at National/Subnational Level_x000a_Pipeline development, marketing and outreach including roadshows, deal sourcing, transaction structuring"/>
    <s v="USD 500,000 (Facility)"/>
    <s v="Grant, please specify which type:"/>
    <s v="USD 25 million internationally and USD 10 million from local investors"/>
    <s v="Pipeline development, marketing and outreach including roadshows, deal sourcing, transaction structuring, execution &amp; impact quantification"/>
    <s v="USD 1 million (Facility)"/>
    <s v="Grant, please specify which type:"/>
    <s v="USD 850 million international and USD 50 million from local investors"/>
    <s v="Lack of conceptual awareness of development partners and traditional donors etc. _x000a_Lack of baseline evidence of success contributing to donors/investors willingness for impact venture investment"/>
    <s v="Support and financing by bilateral and multilateral development partners will position the facility strongly and credibly in the eyes of private sector to unlock bankable transactions"/>
    <m/>
    <m/>
    <m/>
    <m/>
    <m/>
    <m/>
    <m/>
    <m/>
    <m/>
    <s v="Yes"/>
    <s v="USD 1.5 million (Facility)"/>
    <s v="Project Screening/Feasibility: Scoping/ market assessment/SDG alignment, financial analysis, value creation for stakeholders_x000a_Risk Assessment: Identification of risks, assess factors triggering risks, assess impact based on probability of occurrence, devise risk mitigation strategy_x000a_ESG Impact Assessment: Devise assessment methodology/KPIs/metrics, formulate reporting requirements_x000a_Enhancing the scope and scaling of financing and transaction structuring"/>
    <s v="Grant, please specify which type:"/>
    <s v="USD 850 million from international and USD 200 million from local investors"/>
    <s v="Multi"/>
    <s v="Team is working on the potential impact assessment of the projects, Team is working on the potential impact assessment of the projects, Alternate &amp; Renewable Energy target set at 30% of energy mix by 2030 in the Nationally Determined Contributions (NDCs) 2021, To be determined, The investments will significantly contribute to the national climate targets of mitigation, adaptation and resilience, These investments will increase rehabilitation capabilities for existing affectees of recent climate induced disasters and develop mitigation, adaptation &amp; resilience., The project pipelines will be assessed for impact., The project pipelines will be assessed for impact., The project pipelines will be assessed for impact., ESG impact will be assessed and deployed at all projects, SDG alignments will be assessed and deployed at all projects, Gender and Inclusivity analysis will be assessed and deployed at all projects"/>
    <s v="Pakistan, the world’s fifth most populous country in 2021, is a lowermiddleincome country aspiring to be among the 10 largest economies in the world by 2047. The UNDP Human Development Report 2022 shows that Pakistan’s Human Development Index rank has experienced no positive change, remaining fixed at the 161st place globally in 2021, 2020 and 2019. Furthermore, Ruralurban disparities persist with 54.6 per cent of Pakistanis in rural areas being multidimensionally poor, compared to 9.4 per cent in urban areas. Similarly, Pakistan has moved from the Medium Human Development Group to the Low Human Development Group. Due to a disrupted growth trajectory and increased debt burden, the fiscal space of the country for adequate development expenditure has decreased. Pakistan needs an estimated US$31 billion per year between 2019 and 2030 (at projected exchange rates) and annual spending of 16 percent of gross domestic product (GDP) until 2030 to achieve the Sustainable Development Goals [IMF]. The IMF estimates the annual financing gap for the SDGs at US$3.72 billion for 20202030. As one of the 10 countries in the world most exposed to climate change, the vulnerability of Pakistan to climate change and natural hazards affects all aspects of sustainable development. Pakistan has adopted the UNDPsupported National Climate Change Policy and the Nationally Determined Contributions Framework, identifying high financial adaptation investment needs at $7 billion$14 billion per year to curb the impact of climate change and decarbonize the economy. The unique proposition of this project will facilitate the achievement of national targets of SDGs, reducing the vulnerability and improving the human development indices. It will bring together different forms of impact capital by addressing the socioeconomic challenges across SDGs and environment, social &amp; governance (ESG) frameworks. This project brings together the strengths of development finance and SDG priorities with the value proposition for private sector and investors. As a result, a significant impact will be generated on the overall population of the country specially the vulnerable segments of the population and pull them out of inequality and poverty traps. A wholeofsociety approach will be adopted to cope with environmental and climate emergencies with integrated programming and development of finance solutions critical to enhancing climate mitigation, adaptation &amp; resilience."/>
    <s v="A population of 230 million is expected to benefit from SDGs alignment and climate financing interventions, with a particular focus on the most vulnerable pop"/>
    <s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
    <s v="The project will follow UNDP's standard measurement, reporting and verification practices. It will also follow the best practices of impact investment and conventional commercial investments due diligence and ROI paradigms. Global ESG frameworks and practices will also be deployed."/>
    <s v="Ms. Ammara Durrani, Assistant Resident Representative, Chief Development Policy Unit. United Nations Development Programme. Pakistan"/>
    <s v="Yes, please provide your email address:"/>
    <s v="ammara.durrani@undp.org"/>
  </r>
  <r>
    <s v="Santiago"/>
    <n v="177"/>
    <s v="Performance-Based Climate Finance Facility Energy Sector in Colombia Landfill Sector Ecuador"/>
    <s v="“Facility for Performance Based Climate Finance in Latin America -PBC”) nació como una propuesta de KfW (Banco de Desarrollo Alemán) y de CAF hacia la Unión Europea en el ámbito de la iniciativa de promoción de inversiones en América Latina (Latin American Investment Initiative – “LAIF”) para incentivar la pronta implementación de medidas de mitigación de gases de efecto invernadero integradas en programas sectoriales de mitigación. Hasta ahora la Facilidad ha apoyado técnica e institucionalmente la preparación de medidas, concretamente en (i) establecer la línea de base para medidas de mitigación (“baseline setting”), y (ii) formular un mecanismo de incentivos institucionalmente sólido (Conceptos de Implementación de Mecanismos Sectoriales y Acuerdos de Desempeño). La Facilidad incentiva financieramente la implementación de Actividades de Mitigación piloto que servirán de ejemplo al resto del sector de energía en Colombia y de Rellenos sanitarios en Ecuador."/>
    <s v="NOT"/>
    <s v="EXCLUDED"/>
    <s v="Energy"/>
    <m/>
    <x v="2"/>
    <m/>
    <s v="Andes"/>
    <s v="Ecuador, Colombia"/>
    <s v="Upper middle income"/>
    <s v="EC, COL"/>
    <s v="Energy transition"/>
    <m/>
    <m/>
    <m/>
    <m/>
    <s v="&lt;=$10m"/>
    <n v="10"/>
    <m/>
    <m/>
    <m/>
    <m/>
    <m/>
    <m/>
    <m/>
    <m/>
    <m/>
    <m/>
    <m/>
    <m/>
    <s v="_x000a_Coordinación: CAF (Implementador), Kfw (Agencia Acreditada), Ministerio del Ambiente, Agua y Transición Ecológica de Ecuador, Ministerio de Ambiente y Desarrollo Sostenible de Colomba; Ejecutores: Ecuador: Municipios de Guayaquil, Ambato y Cuenca. Colombia: Energía Pura Sopo, y en proceso de firma de acuerdos Celsia y Energía de Pereira."/>
    <m/>
    <m/>
    <m/>
    <m/>
    <m/>
    <m/>
    <m/>
    <m/>
    <m/>
    <m/>
    <m/>
    <m/>
    <m/>
    <m/>
    <m/>
    <m/>
    <m/>
    <m/>
    <m/>
    <m/>
    <m/>
    <m/>
    <m/>
    <m/>
    <m/>
    <m/>
    <m/>
    <m/>
    <m/>
    <m/>
    <m/>
    <m/>
    <m/>
    <m/>
    <m/>
    <m/>
    <m/>
    <m/>
    <m/>
    <m/>
    <m/>
    <m/>
    <m/>
    <m/>
    <m/>
    <m/>
    <m/>
    <m/>
    <m/>
    <m/>
    <m/>
  </r>
  <r>
    <s v="Fact sheet"/>
    <n v="178"/>
    <s v="Phoenix Edison Anambra Power (Waste-to Energy)"/>
    <s v="This project is developing Nigeria's first (and Africa's second) waste-to-energy plant in Anambra State, southeastern Nigeria, that will generate 24MW of power by processing 275,000 tons annually of municipal solid waste (MSW) that would otherwise have gone into landfills.   It aims to solves the twin challenges of power generation and sustainable waste management in Africa's fast-growing urban areas."/>
    <s v="NOT"/>
    <s v="EXTENDED"/>
    <s v="Energy"/>
    <m/>
    <x v="0"/>
    <m/>
    <m/>
    <s v="Nigeria"/>
    <s v="Lower middle income"/>
    <s v="Nigeria: Project built, power supplied to Nigeria helping increase availability and reliability, enhance waste recycling, improve waste management by reducing demand for as well as pressure on landfills and decarbonisation."/>
    <s v="Energy"/>
    <s v="Waste to energy, Recycling"/>
    <m/>
    <s v="Infra asset - greenfield (building brand new facilities from the ground up)"/>
    <m/>
    <s v="$100m-$500m"/>
    <n v="115"/>
    <m/>
    <m/>
    <n v="2000000"/>
    <s v="Anambra State Governement has committed 3 hectares of land for the project site."/>
    <s v="70/30"/>
    <n v="30150000"/>
    <m/>
    <s v="Phoenix Edison Anambra Power Limited(eqiuty), Anambra State Government(equity), equity fund (equity LOI received)"/>
    <m/>
    <m/>
    <m/>
    <m/>
    <s v="Phoenix Edison Limited"/>
    <s v="Harvestwaste (Netherlands) - turnkey EPC, RDC Environment (Belgium) feasibility &amp; ESIA"/>
    <m/>
    <m/>
    <m/>
    <m/>
    <m/>
    <m/>
    <s v="Structuring &amp; Execution"/>
    <m/>
    <m/>
    <m/>
    <m/>
    <m/>
    <m/>
    <m/>
    <s v="Seed (pre-revenue)_x000a_"/>
    <m/>
    <m/>
    <m/>
    <m/>
    <m/>
    <m/>
    <m/>
    <m/>
    <s v="Grant, equity, convertible debt, debt"/>
    <m/>
    <m/>
    <m/>
    <m/>
    <m/>
    <m/>
    <m/>
    <m/>
    <m/>
    <m/>
    <m/>
    <m/>
    <m/>
    <m/>
    <m/>
    <m/>
    <m/>
    <s v="Mitigation  emissions avoidance (e.g., renewable energy, clean cookstoves)"/>
    <s v="The project, will at full development process 275,000 tons per annum of municipal solid waste (MSW) to drive a negative carbon footprint saving of around ~300,000 tons of CO2 per annum from 24MW of renewable generation capacity, displacing &gt;120% of CO2 -emissions avoided compared to landfill. The project, will at full development target &lt;40% emission levels, compared with EU directive (=100%) for such plants. The project once fully developed will employ an estimated 200 people, with 800 construction jobs supported over the two and half year construction period.  Over 90% of these jobs are expected to be filled by locals."/>
    <s v="The project will at full development target process 275,000 tons per annum of municipal solid waste (MSW) to drive a negative carbon footprint saving of around ~300,000 tons per annum.  At full production scale and with subsequent, additional projects coming online, this can be an important green energy contributor to decarbonizing Nigeria's energy mix which currently delivers approximately 4,000MW of grid power to a population of 200 million people."/>
    <s v="Africa has 53 cities with a population of over one million.  Waste management arising from Africa’s and more specifically Nigeria’s rapid urbanization is a challenge for the various state governments that are responsible. Current policy focuses largely on waste collection and disposals (landfills). The scale and quality of the execution varies across municipalities with most not properly recovered. Lagos state, for example, which generated about 3.6 million tons per annum of MSW indicated that only about 70% is recovered.  Separately and with a population nearing 200 million, Nigeria only manages to deliver less than 4,000MW of grid connected power. By comparison, South Africa with about a quarter of Nigeria’s population has more than 40,000MW of grid connected electricity. We aim to address and solve both the waste and power problems."/>
    <s v="6. Clean water &amp; sanitation, 7. Affordable &amp; clean energy, 8."/>
    <s v="MRV mechanisms applicable for renewable energy projects"/>
    <m/>
    <m/>
    <s v="Mr Noble EKAJeh (noble@shiraan.com)"/>
  </r>
  <r>
    <s v="Santiago"/>
    <n v="179"/>
    <s v="Pilot for green hydrogen production and utilization in mobility"/>
    <s v="El Salvador intends to develop a hybrid project for the production of green hydrogen, using renewable solar resources. In this framework, important aspects are needed, such as land, technical personnel, among others, that give sustainability to a demonstration project with economic and environmental benefits, which must be quantified for the project. El Salvador through the National Energy Council (CNE) has promoted a National Energy Policy 2020-2050 (PEN), whose main strategic objective is to ensure the supply and consumption of energy resources that the country requires for its development under a focus on sustainability, modernization, efficiency, security and carbon neutrality for the next 30 years, based on this, it is working on the promotion of alternative energies, in this framework, one of the bets is to introduce green hydrogen in our energy matrix.the production of green hydrogen is contained in the PEN, and therefore in some lines of work whose goals are to promote the use of alternative and low-polluting fuels as substitutes for traditional petroleum derivatives, increase the alternatives for national energy supply, at the lowest possible cost and giving priority to the country's renewable resources and low-polluting technologies, it is important to note that hydrogen has a place within the &quot;Research, development and innovation&quot; axis, which seeks to promote research, development and innovation (R&amp;D&amp;I) of new energy technologies, especially clean technologies for national development."/>
    <s v="NOT"/>
    <s v="EXCLUDED"/>
    <s v="Energy"/>
    <m/>
    <x v="2"/>
    <m/>
    <s v="Central America"/>
    <s v="El Salvador"/>
    <s v="Lower middle income"/>
    <s v="Área Metropolitana de San Salvador."/>
    <s v="Energy transition"/>
    <m/>
    <m/>
    <m/>
    <m/>
    <s v="&lt;=$10m"/>
    <n v="1.0793900000000001"/>
    <m/>
    <m/>
    <m/>
    <m/>
    <m/>
    <m/>
    <m/>
    <m/>
    <m/>
    <m/>
    <m/>
    <m/>
    <s v="MOPT"/>
    <m/>
    <m/>
    <m/>
    <m/>
    <m/>
    <m/>
    <m/>
    <m/>
    <m/>
    <m/>
    <m/>
    <m/>
    <m/>
    <m/>
    <m/>
    <m/>
    <m/>
    <m/>
    <m/>
    <m/>
    <m/>
    <m/>
    <m/>
    <m/>
    <m/>
    <m/>
    <m/>
    <m/>
    <m/>
    <m/>
    <m/>
    <m/>
    <m/>
    <m/>
    <m/>
    <m/>
    <m/>
    <m/>
    <m/>
    <m/>
    <m/>
    <m/>
    <m/>
    <m/>
    <m/>
    <m/>
    <m/>
    <m/>
    <m/>
    <m/>
    <m/>
  </r>
  <r>
    <s v="Santiago"/>
    <n v="180"/>
    <s v="Pilot for the electrification of public transportation on bus routes in the San Salvador Metropolitan Area - AMSS"/>
    <s v="In El Salvador, public transportation units are more concentrated in densely populated areas or areas with high commercial activity. In the case of the San Salvador Metropolitan Area (AMSS), an area comprising San Salvador and 13 other nearby municipalities, which is home to nearly 30% of the country's inhabitants and constitutes the country's main productive urban center, and according to the Vice-Ministry of Transportation (VMT), electric mobility can be developed naturally within this segment."/>
    <s v="NOT"/>
    <s v="EXCLUDED"/>
    <s v="Transport"/>
    <m/>
    <x v="2"/>
    <m/>
    <s v="Central America"/>
    <s v="El Salvador"/>
    <s v="Lower middle income"/>
    <s v="El área metropolitana de San Salvador la componen 14 municipios."/>
    <s v="Electromobility"/>
    <m/>
    <m/>
    <m/>
    <m/>
    <s v="$100m-$500m"/>
    <n v="420"/>
    <m/>
    <m/>
    <m/>
    <m/>
    <m/>
    <m/>
    <m/>
    <m/>
    <m/>
    <m/>
    <m/>
    <m/>
    <s v="Ministerio de Medio Ambiente y Recursos Naturales (MARN), Ministerio de Obras Públicas y Transporte (MOPT)."/>
    <m/>
    <m/>
    <m/>
    <m/>
    <m/>
    <m/>
    <m/>
    <m/>
    <m/>
    <m/>
    <m/>
    <m/>
    <m/>
    <m/>
    <m/>
    <m/>
    <m/>
    <m/>
    <m/>
    <m/>
    <m/>
    <m/>
    <m/>
    <m/>
    <m/>
    <m/>
    <m/>
    <m/>
    <m/>
    <m/>
    <m/>
    <m/>
    <m/>
    <m/>
    <m/>
    <m/>
    <m/>
    <m/>
    <m/>
    <m/>
    <m/>
    <m/>
    <m/>
    <m/>
    <m/>
    <m/>
    <m/>
    <m/>
    <m/>
    <m/>
    <m/>
  </r>
  <r>
    <s v="Santiago"/>
    <n v="181"/>
    <s v="Pilot plant for the production of Graphite for battery anodes"/>
    <m/>
    <s v="NOT"/>
    <s v="EXCLUDED"/>
    <s v="Industry"/>
    <m/>
    <x v="2"/>
    <m/>
    <s v="Southern Cone"/>
    <s v="Argentina"/>
    <s v="Upper middle income"/>
    <m/>
    <s v="Raw material supply chains"/>
    <m/>
    <m/>
    <m/>
    <m/>
    <s v="&lt;=$10m"/>
    <n v="5"/>
    <m/>
    <m/>
    <m/>
    <m/>
    <m/>
    <m/>
    <m/>
    <m/>
    <m/>
    <m/>
    <m/>
    <m/>
    <m/>
    <m/>
    <m/>
    <m/>
    <m/>
    <m/>
    <m/>
    <m/>
    <m/>
    <m/>
    <m/>
    <m/>
    <m/>
    <m/>
    <m/>
    <m/>
    <m/>
    <m/>
    <m/>
    <m/>
    <m/>
    <m/>
    <m/>
    <m/>
    <m/>
    <m/>
    <m/>
    <m/>
    <m/>
    <m/>
    <m/>
    <m/>
    <m/>
    <m/>
    <m/>
    <m/>
    <m/>
    <m/>
    <m/>
    <m/>
    <m/>
    <m/>
    <m/>
    <m/>
    <m/>
    <m/>
    <s v="Quality graphite production plant for supplying the UNILIB lithium-ion cell plant. Integration of local raw materials (YPF Coke)"/>
    <m/>
    <m/>
    <m/>
    <m/>
    <m/>
  </r>
  <r>
    <s v="Santiago"/>
    <n v="182"/>
    <s v="Pilot plant for the separation of lithium salts by direct methods (electrochemical DLE)"/>
    <m/>
    <s v="NOT"/>
    <s v="EXCLUDED"/>
    <s v="Industry"/>
    <m/>
    <x v="2"/>
    <m/>
    <s v="Southern Cone"/>
    <s v="Argentina"/>
    <s v="Upper middle income"/>
    <m/>
    <s v="Raw material supply chains"/>
    <m/>
    <m/>
    <m/>
    <m/>
    <s v="&lt;=$10m"/>
    <n v="5"/>
    <m/>
    <m/>
    <m/>
    <m/>
    <m/>
    <m/>
    <m/>
    <m/>
    <m/>
    <m/>
    <m/>
    <m/>
    <m/>
    <m/>
    <m/>
    <m/>
    <m/>
    <m/>
    <m/>
    <m/>
    <m/>
    <m/>
    <m/>
    <m/>
    <m/>
    <m/>
    <m/>
    <m/>
    <m/>
    <m/>
    <m/>
    <m/>
    <m/>
    <m/>
    <m/>
    <m/>
    <m/>
    <m/>
    <m/>
    <m/>
    <m/>
    <m/>
    <m/>
    <m/>
    <m/>
    <m/>
    <m/>
    <m/>
    <m/>
    <m/>
    <m/>
    <m/>
    <m/>
    <m/>
    <m/>
    <m/>
    <m/>
    <m/>
    <s v="Pilot scale validation of a complete lithium salt separation process"/>
    <m/>
    <m/>
    <m/>
    <m/>
    <m/>
  </r>
  <r>
    <s v="Santiago"/>
    <n v="183"/>
    <s v="Pilot project for green hydrogen production and utilization"/>
    <s v="H2V represents an important component to achieve the objectives defined in the PEN 2020-2050, due to its wide range of applicability, versatility and its direct relationship with the energy transition and carbon neutrality strategies that the world is considering for mid-century. In SV there is no industrial production of ammonia, everything is imported. In this framework we could say that the annual national demand for ammonia is 1.3 million kg. The production of hydrogen obtained through electrolysis and electric energy from renewable resources presents the opportunity for countries that do not have a developed industry of ammonia production based on natural gas, but that do have water and renewable resources, to enter the dynamics of ammonia production, to this is added the benefits that ammonia presents for transporting hydrogen in ships and over long distances."/>
    <s v="NOT"/>
    <s v="EXCLUDED"/>
    <s v="Energy"/>
    <m/>
    <x v="2"/>
    <m/>
    <s v="Central America"/>
    <s v="El Salvador"/>
    <s v="Lower middle income"/>
    <s v="Ahuachapán, Berlín, zonas agrícolas."/>
    <s v="Energy transition"/>
    <m/>
    <m/>
    <m/>
    <m/>
    <s v="&lt;=$10m"/>
    <n v="2.8389470000000001"/>
    <m/>
    <m/>
    <m/>
    <m/>
    <m/>
    <m/>
    <m/>
    <m/>
    <m/>
    <m/>
    <m/>
    <m/>
    <s v="LaGeo, Ministerio de Agricultura."/>
    <m/>
    <m/>
    <m/>
    <m/>
    <m/>
    <m/>
    <m/>
    <m/>
    <m/>
    <m/>
    <m/>
    <m/>
    <m/>
    <m/>
    <m/>
    <m/>
    <m/>
    <m/>
    <m/>
    <m/>
    <m/>
    <m/>
    <m/>
    <m/>
    <m/>
    <m/>
    <m/>
    <m/>
    <m/>
    <m/>
    <m/>
    <m/>
    <m/>
    <m/>
    <m/>
    <m/>
    <m/>
    <m/>
    <m/>
    <m/>
    <m/>
    <m/>
    <m/>
    <m/>
    <m/>
    <m/>
    <m/>
    <m/>
    <m/>
    <m/>
    <m/>
  </r>
  <r>
    <s v="Fact sheet"/>
    <n v="184"/>
    <s v="Pioneer Energy Investment Initiative: Powering Livelihoods Using Solar (PEII+)"/>
    <s v="PEII+ is a 5-year, $25 million dollar initiative that will invest early-stage capital in companies that provide renewable energy-powered appliances–from mills and irrigation pumps to electric motorbikes and refrigerators–to microentrepreneurs and smallholder farmers in India and East and West Africa. The goal is to leverage these technologies to boost incomes and climate resilience in vulnerable communities."/>
    <s v="NOT"/>
    <s v="EXTENDED"/>
    <s v="Energy"/>
    <m/>
    <x v="0"/>
    <m/>
    <m/>
    <s v="Kenya, Nigeria, India"/>
    <s v="Lower middle income"/>
    <s v="Kenya, Uganda, Tanzania, Rwanda, Nigeria, Ghana, Sierra Leone, India: East &amp; West Africa and Asia"/>
    <s v="Energy"/>
    <s v="Productive Use of Energy"/>
    <m/>
    <m/>
    <m/>
    <s v="$10m-$50m"/>
    <n v="25"/>
    <m/>
    <m/>
    <m/>
    <m/>
    <m/>
    <m/>
    <m/>
    <s v="IKEA Foundation, Charles and Lynn Schusterman Family Philanthropies, Autodesk Foundation, Distributed Power Fund and PEII+ has been awareded follow-on funding with UK Aid from the UK government via the Transforming Energy Access (TEA) platform. PEII+ is also  strategically aligned with the Global Energy Alliance for People and the Planet (GEAPP) commitments in India and East and West Africa. "/>
    <m/>
    <m/>
    <m/>
    <m/>
    <s v="Acumen"/>
    <m/>
    <m/>
    <m/>
    <m/>
    <m/>
    <m/>
    <m/>
    <s v="Structuring &amp; Execution"/>
    <m/>
    <m/>
    <m/>
    <m/>
    <m/>
    <m/>
    <m/>
    <s v="Seed (pre-revenue)_x000a_"/>
    <m/>
    <m/>
    <m/>
    <m/>
    <m/>
    <m/>
    <m/>
    <m/>
    <s v="Philanthropic grants"/>
    <n v="250000"/>
    <m/>
    <m/>
    <m/>
    <m/>
    <m/>
    <m/>
    <m/>
    <m/>
    <m/>
    <m/>
    <m/>
    <m/>
    <m/>
    <m/>
    <m/>
    <m/>
    <s v="Mitigation  emissions avoidance (e.g., renewable energy, clean cookstoves)"/>
    <m/>
    <m/>
    <m/>
    <s v="7 - Affordable and clean energy; 2- Zero Hunger; 1 - No poverty; 13 - Climate action; 8 - Decent work and economic growth"/>
    <m/>
    <s v="Sarah Bieber"/>
    <m/>
    <s v="sbieber@acumen.org"/>
  </r>
  <r>
    <s v="Fact sheet"/>
    <n v="185"/>
    <s v="Wing Bank Sustainability Bond"/>
    <s v="Wing Bank is in compliance with the Sustainability Bond Guidelines of the International Capital Market Association (ICMA) and ASEAN Sustainability Bond Standards._x000a_The utilization of the net proceeds of the bond for eligible Green and Social Projects that should provide clear environmental benefits, which will be assessed and, where feasible, quantified by the issuer. _x000a_1) Eligible Green Projects:_x000a_ Renewable energy;_x000a_ Energy efficiency;_x000a_ Clean transportation;_x000a_ Certified green building_x000a_2) Eligible Social Projects_x000a_Affordable housing_x000a_ Affordable basic infrastructure (e.g. clean drinking water, sewers, sanitation, transport, energy)_x000a_ Access to essential services (e.g. health, education and vocational training, healthcare, financing, and financial services)_x000a_ Employment generation, and programs designed to prevent and/or alleviate unemployment stemming from socioeconomic crises, including through the potential effect of SME financing and microfinance."/>
    <s v="NOT"/>
    <s v="EXTENDED"/>
    <s v="Finance"/>
    <m/>
    <x v="1"/>
    <m/>
    <s v="SouthEast Asia"/>
    <s v="Cambodia"/>
    <s v="Lower middle income"/>
    <s v="Cambodia"/>
    <s v="Energy"/>
    <s v="1) Eligible Green Projects:  Renewable energy;  Energy efficiency;  Clean transportation;  Certified green building 2) Eligible Social Projects Affordable housing  Affordable basic infrastructure"/>
    <s v="Energy, Transport, Carbon Credits, Water &amp; Cities, Other: Please specify, Social projects such as affordable house, women enterpreneur etc."/>
    <s v="Other, please specify: Sustainability Bond"/>
    <s v="Wing Bank Cambodia"/>
    <s v="$50m-$100m"/>
    <n v="100"/>
    <s v="5 years"/>
    <s v="Expect no public capital in final capital structure"/>
    <m/>
    <m/>
    <m/>
    <m/>
    <m/>
    <m/>
    <s v="No"/>
    <s v="SBI Royal Securities Plc (Cambodia)"/>
    <s v="Currency risk"/>
    <s v="The settlment is USDlinked bond"/>
    <s v="Wing Bank Cambodia"/>
    <m/>
    <s v="No"/>
    <n v="0"/>
    <s v="No"/>
    <m/>
    <m/>
    <m/>
    <s v="Structuring &amp; Execution"/>
    <m/>
    <m/>
    <m/>
    <m/>
    <m/>
    <m/>
    <m/>
    <m/>
    <m/>
    <s v="1) Bond documentation including bond prospectus, terms and conditions of bond, sustainability financing framework 2) Roadshow to strategic investors/cornerstone investors"/>
    <s v="1) Bond documentation including bond prospectus, terms and conditions of bond, sustainability financing framework 2) Roadshow to strategic investors/cornerstone investors"/>
    <s v="USD 50 million"/>
    <s v="Debt, please specify which type:: Sustainability Bond plus Sustainability loan"/>
    <s v="Min. USD 5 million"/>
    <s v="1) Bond documentation including bond prospectus, terms and conditions of bond, sustainability financing framework 2) Roadshow to strategic investors/cornerstone investors 3) Bond Listing on the Stock Exchange/ financial close"/>
    <s v="USD 100 million"/>
    <s v="Debt, please specify which type:: Sustainability Bond and Sustainability Loan"/>
    <s v="Min. USD 5 million"/>
    <s v="Cambodian bond market is at the early stage of development. The bond market has been launched at the end of 2018, 4 years ago. _x000a_Local investor base is still very limited. Besides a few main life insurances, other investors do not come yet. Then, to complete transactions, we need to rely on offshore investors including DFIs."/>
    <s v="ESG bonds have been promoted by the Cambodian government and also Securities Exchange Regulator of Cambodia. Big FIs in Cambodia are looking to issue social bond, green bond and sustainability bond. Then, these information should be shared and get supports from potential investors. At any event about sustainable finance or ESG bond in the region, we would like to have an opportunity to present an update on Cambodian sustainable finance or ESG bond."/>
    <s v="Unsecured, Unsubordinated, Plain bonds and Loan (Sustainability bonds or Loans)"/>
    <s v="5 years"/>
    <s v="No"/>
    <s v="Wing Bank Cambodia"/>
    <s v="Cambodia"/>
    <s v="100% Neak Oknha Kith Meng"/>
    <s v="100% Neak Oknha Kith Meng"/>
    <m/>
    <m/>
    <s v="No"/>
    <m/>
    <m/>
    <m/>
    <m/>
    <s v="Mitigation  emissions avoidance (e.g., renewable energy, clean cookstoves)"/>
    <s v="To be required by investors"/>
    <s v=" Installed renewable energy production capacity (MW)_x000a_ Number for household families, companies, or factories that install solar panels. _x000a_% Energy saving (Amount of energy saved (MW)_x000a_% Water saving_x000a_% Less Embodied Energy in Material_x000a_ % Energy saving (Amount of energy saved (MW)_x000a_Number of women entrepreneur got impacted by Covid"/>
    <s v="1) Rrenewable energy, including solar energy, wind energy etc. 2) Green buildings with green certification of LEED (Gold or above), IFC edge etc, 3) Clean transportion in Cambodia 4) Women Business Entreneur"/>
    <s v="1. No poverty: 5. Gender equality: 6. Clean water &amp; sanitation: 7. Affordable &amp; clean energy: 11. Sustainable cities &amp; communities: 13. Climate action"/>
    <s v="We will appoint Sustainalytics to provide a second party opinion on sustainability financing framework and also an annual review."/>
    <s v="Wing Bank Cambodia (https://www.wingmoney.com/en/) and SBI Royal Securitiees (https://sbiroyal.com/)"/>
    <s v="Yes, please provide your email address:"/>
    <s v="tseng@sbiroyal.com"/>
  </r>
  <r>
    <s v="Fact sheet"/>
    <n v="186"/>
    <s v="Population relocation"/>
    <s v="Relocate 320k vulnerable populations in 10 exposed LGAs including empowerment programs for the displaced_x000a_Context:_x000a_By 2030, +700k will live in areas subject to permanent flooding1 _x000a_Amongst those people, 70% are considered vulnerable2 (+490k) with lower coping capacity against climate risks (e.g., informal settlements)_x000a_In a context of rapid urbanization, planned relocation is a key tool to ensure a safer future for the most vulnerable"/>
    <s v="NOT"/>
    <s v="EXCLUDED"/>
    <s v="Cities"/>
    <m/>
    <x v="0"/>
    <m/>
    <m/>
    <s v="Nigeria"/>
    <s v="Lower middle income"/>
    <s v="Nigeria: Protection of vulnerable people"/>
    <s v="Water &amp; Cities"/>
    <s v="Housing"/>
    <m/>
    <s v="Infra asset - greenfield (building brand new facilities from the ground up)"/>
    <m/>
    <s v="$100m-$500m"/>
    <n v="500"/>
    <m/>
    <m/>
    <m/>
    <m/>
    <s v="TBC"/>
    <m/>
    <m/>
    <s v="Lagos State Governement"/>
    <m/>
    <m/>
    <m/>
    <m/>
    <s v="TBC"/>
    <s v="TBC"/>
    <m/>
    <m/>
    <m/>
    <m/>
    <m/>
    <m/>
    <m/>
    <m/>
    <m/>
    <m/>
    <m/>
    <m/>
    <m/>
    <m/>
    <s v="Seed (pre-revenue)_x000a_"/>
    <m/>
    <m/>
    <m/>
    <m/>
    <m/>
    <m/>
    <m/>
    <m/>
    <s v="Grants or guarantees"/>
    <m/>
    <m/>
    <m/>
    <m/>
    <m/>
    <m/>
    <m/>
    <m/>
    <m/>
    <m/>
    <m/>
    <m/>
    <m/>
    <m/>
    <m/>
    <m/>
    <m/>
    <s v="Adaptation &amp; resilience (e.g., flood defences, climate resilient crops)"/>
    <s v="&gt;320k Population living in areas exposed to severe flooding will be protected"/>
    <s v="Reduce exposure of the vulnerable population_x000b_to flooding"/>
    <m/>
    <s v="SDG 13 &amp; 11"/>
    <m/>
    <s v="BCG"/>
    <m/>
    <s v="Olayinka Majekodumni"/>
  </r>
  <r>
    <s v="PIDA PAP2"/>
    <n v="187"/>
    <s v="Praia-Dakar Shipping and Maritime Services Project"/>
    <m/>
    <s v="NOT"/>
    <s v="EXCLUDED"/>
    <s v="Transport"/>
    <m/>
    <x v="0"/>
    <m/>
    <s v="West Africa"/>
    <s v="Cabo Verde, Senegal"/>
    <s v="Lower middle income"/>
    <m/>
    <s v="Transport"/>
    <s v="Water Transport"/>
    <m/>
    <s v="Major program"/>
    <m/>
    <s v="$50m-$100m"/>
    <n v="57.2"/>
    <m/>
    <m/>
    <m/>
    <m/>
    <m/>
    <m/>
    <m/>
    <m/>
    <m/>
    <m/>
    <m/>
    <m/>
    <m/>
    <m/>
    <m/>
    <m/>
    <m/>
    <m/>
    <m/>
    <m/>
    <m/>
    <m/>
    <m/>
    <m/>
    <m/>
    <m/>
    <m/>
    <m/>
    <m/>
    <m/>
    <m/>
    <m/>
    <m/>
    <m/>
    <m/>
    <m/>
    <m/>
    <m/>
    <m/>
    <m/>
    <m/>
    <m/>
    <m/>
    <m/>
    <m/>
    <m/>
    <m/>
    <m/>
    <m/>
    <m/>
    <m/>
    <m/>
    <m/>
    <m/>
    <m/>
    <m/>
    <m/>
    <m/>
    <m/>
    <m/>
    <m/>
    <m/>
    <m/>
    <m/>
  </r>
  <r>
    <s v="PIDA PAP2"/>
    <n v="188"/>
    <s v="Praia-Dakar-Abidjan Multimodal Transport Corridor"/>
    <m/>
    <s v="NOT"/>
    <s v="EXCLUDED"/>
    <s v="Transport"/>
    <m/>
    <x v="0"/>
    <m/>
    <s v="West Africa"/>
    <s v="Côte d'Ivoire"/>
    <s v="Lower middle income"/>
    <m/>
    <s v="Transport"/>
    <s v="Road"/>
    <m/>
    <s v="Major program"/>
    <m/>
    <s v="$10bn+"/>
    <n v="21070"/>
    <m/>
    <m/>
    <m/>
    <m/>
    <m/>
    <m/>
    <m/>
    <m/>
    <m/>
    <m/>
    <m/>
    <m/>
    <m/>
    <m/>
    <m/>
    <m/>
    <m/>
    <m/>
    <m/>
    <m/>
    <m/>
    <m/>
    <m/>
    <m/>
    <m/>
    <m/>
    <m/>
    <m/>
    <m/>
    <m/>
    <m/>
    <m/>
    <m/>
    <m/>
    <m/>
    <m/>
    <m/>
    <m/>
    <m/>
    <m/>
    <m/>
    <m/>
    <m/>
    <m/>
    <m/>
    <m/>
    <m/>
    <m/>
    <m/>
    <m/>
    <m/>
    <m/>
    <m/>
    <m/>
    <m/>
    <m/>
    <m/>
    <m/>
    <m/>
    <m/>
    <m/>
    <m/>
    <m/>
    <m/>
  </r>
  <r>
    <s v="GBW"/>
    <n v="189"/>
    <s v="Private Sector coalition "/>
    <m/>
    <s v="NOT"/>
    <s v="EXCLUDED"/>
    <s v="The blue economy"/>
    <m/>
    <x v="0"/>
    <m/>
    <s v="Western Indian Ocean"/>
    <s v="Multi"/>
    <s v="Lower middle income"/>
    <m/>
    <m/>
    <m/>
    <m/>
    <s v="Infra asset (brownfield)"/>
    <m/>
    <s v="&lt;=$10m"/>
    <n v="2"/>
    <m/>
    <m/>
    <m/>
    <m/>
    <m/>
    <m/>
    <m/>
    <m/>
    <m/>
    <m/>
    <m/>
    <m/>
    <m/>
    <m/>
    <m/>
    <m/>
    <m/>
    <m/>
    <m/>
    <m/>
    <m/>
    <m/>
    <m/>
    <m/>
    <m/>
    <m/>
    <m/>
    <m/>
    <m/>
    <m/>
    <m/>
    <m/>
    <m/>
    <m/>
    <m/>
    <m/>
    <m/>
    <m/>
    <m/>
    <m/>
    <m/>
    <m/>
    <m/>
    <m/>
    <m/>
    <m/>
    <m/>
    <m/>
    <m/>
    <m/>
    <m/>
    <m/>
    <m/>
    <m/>
    <m/>
    <m/>
    <m/>
    <m/>
    <m/>
    <m/>
    <m/>
    <m/>
    <m/>
    <m/>
  </r>
  <r>
    <s v="Egypt"/>
    <n v="190"/>
    <s v="Production of Biodegradable Plastic (PLA)"/>
    <s v="Produce biodegradable plastics that are manufactured from bio-based sources such as oils, vegetable fats and starch derived from agricultural wastes instead of using fossil fuels as raw material "/>
    <s v="NOT"/>
    <s v="EXCLUDED"/>
    <s v="Industry"/>
    <m/>
    <x v="0"/>
    <m/>
    <s v="North Africa"/>
    <s v="Egypt"/>
    <s v="Lower middle income"/>
    <m/>
    <m/>
    <m/>
    <m/>
    <s v="Limited-scope program"/>
    <m/>
    <s v="$500m-$1bn"/>
    <n v="600"/>
    <m/>
    <m/>
    <m/>
    <m/>
    <m/>
    <m/>
    <m/>
    <m/>
    <m/>
    <m/>
    <m/>
    <m/>
    <m/>
    <m/>
    <m/>
    <m/>
    <m/>
    <m/>
    <m/>
    <m/>
    <m/>
    <m/>
    <m/>
    <m/>
    <m/>
    <m/>
    <m/>
    <m/>
    <m/>
    <m/>
    <m/>
    <m/>
    <m/>
    <m/>
    <m/>
    <m/>
    <m/>
    <m/>
    <m/>
    <m/>
    <m/>
    <m/>
    <m/>
    <m/>
    <m/>
    <m/>
    <m/>
    <m/>
    <m/>
    <m/>
    <m/>
    <m/>
    <m/>
    <m/>
    <m/>
    <s v="Mitigation  emissions avoidance (e.g., renewable energy, clean cookstoves)"/>
    <m/>
    <m/>
    <m/>
    <m/>
    <m/>
    <m/>
    <m/>
    <m/>
  </r>
  <r>
    <s v="Egypt"/>
    <n v="191"/>
    <s v="Production of Bio-fuel from Algae Oil"/>
    <s v="Produce biofuel through third generation methods by using algae as a feedstock, where algae is cultivated and algae oil is then extracted in order to produce biofuel"/>
    <s v="NOT"/>
    <s v="EXCLUDED"/>
    <s v="Energy"/>
    <n v="2"/>
    <x v="0"/>
    <m/>
    <s v="North Africa"/>
    <s v="Egypt"/>
    <s v="Lower middle income"/>
    <m/>
    <s v="Energy"/>
    <m/>
    <m/>
    <s v="Limited-scope program"/>
    <m/>
    <s v="$500m-$1bn"/>
    <n v="600"/>
    <m/>
    <m/>
    <m/>
    <m/>
    <m/>
    <m/>
    <m/>
    <m/>
    <m/>
    <m/>
    <m/>
    <m/>
    <m/>
    <m/>
    <m/>
    <m/>
    <m/>
    <m/>
    <m/>
    <m/>
    <m/>
    <m/>
    <m/>
    <m/>
    <m/>
    <m/>
    <m/>
    <m/>
    <m/>
    <m/>
    <m/>
    <m/>
    <m/>
    <m/>
    <m/>
    <m/>
    <m/>
    <m/>
    <m/>
    <m/>
    <m/>
    <m/>
    <m/>
    <m/>
    <m/>
    <m/>
    <m/>
    <m/>
    <m/>
    <m/>
    <m/>
    <m/>
    <m/>
    <m/>
    <m/>
    <s v="Mitigation  emissions avoidance (e.g., renewable energy, clean cookstoves)"/>
    <m/>
    <m/>
    <m/>
    <m/>
    <m/>
    <m/>
    <m/>
    <m/>
  </r>
  <r>
    <s v="Santiago"/>
    <n v="192"/>
    <s v="Program to Support a Just, Clean and Sustainable Energy Transition"/>
    <s v="Program consisting of two distinct operations in support of policy reforms that are contractually independent but technically linked."/>
    <s v="NOT"/>
    <s v="EXCLUDED"/>
    <s v="Energy"/>
    <m/>
    <x v="2"/>
    <m/>
    <s v="Southern Cone"/>
    <s v="Chile"/>
    <s v="High income"/>
    <s v="Chile"/>
    <s v="Energy transition"/>
    <m/>
    <m/>
    <m/>
    <m/>
    <s v="$100m-$500m"/>
    <n v="350"/>
    <m/>
    <m/>
    <m/>
    <m/>
    <m/>
    <m/>
    <m/>
    <m/>
    <m/>
    <m/>
    <m/>
    <m/>
    <s v="IDB"/>
    <m/>
    <m/>
    <m/>
    <m/>
    <m/>
    <m/>
    <m/>
    <m/>
    <m/>
    <m/>
    <m/>
    <m/>
    <m/>
    <m/>
    <m/>
    <m/>
    <m/>
    <m/>
    <m/>
    <m/>
    <m/>
    <m/>
    <m/>
    <m/>
    <m/>
    <m/>
    <m/>
    <m/>
    <m/>
    <m/>
    <m/>
    <m/>
    <m/>
    <m/>
    <m/>
    <m/>
    <m/>
    <m/>
    <m/>
    <m/>
    <m/>
    <m/>
    <m/>
    <m/>
    <m/>
    <m/>
    <m/>
    <m/>
    <m/>
    <m/>
    <m/>
  </r>
  <r>
    <s v="PIDA PAP2"/>
    <n v="193"/>
    <s v="Project for the construction of the bridge over the Ntem River located on the Kribi-Campo-Bata Transnational Road linking the Republic of Cameroon and the Republic of Equatorial Guinea"/>
    <m/>
    <s v="NOT"/>
    <s v="EXCLUDED"/>
    <s v="Transport"/>
    <m/>
    <x v="0"/>
    <m/>
    <s v="Central Africa"/>
    <s v="Cameroon, Equatorial Guinea"/>
    <s v="Lower middle income"/>
    <m/>
    <s v="Transport"/>
    <s v="Road"/>
    <m/>
    <s v="Infra asset (greenfield)"/>
    <m/>
    <s v="$100m-$500m"/>
    <n v="447"/>
    <m/>
    <m/>
    <m/>
    <m/>
    <m/>
    <m/>
    <m/>
    <m/>
    <m/>
    <m/>
    <m/>
    <m/>
    <m/>
    <m/>
    <m/>
    <m/>
    <m/>
    <m/>
    <m/>
    <m/>
    <m/>
    <m/>
    <m/>
    <m/>
    <m/>
    <m/>
    <m/>
    <m/>
    <m/>
    <m/>
    <m/>
    <m/>
    <m/>
    <m/>
    <m/>
    <m/>
    <m/>
    <m/>
    <m/>
    <m/>
    <m/>
    <m/>
    <m/>
    <m/>
    <m/>
    <m/>
    <m/>
    <m/>
    <m/>
    <m/>
    <m/>
    <m/>
    <m/>
    <m/>
    <m/>
    <m/>
    <m/>
    <m/>
    <m/>
    <m/>
    <m/>
    <m/>
    <m/>
    <m/>
  </r>
  <r>
    <s v="Fact sheet"/>
    <n v="194"/>
    <s v="Project Lightspeed: EV Infrastructure Ecosystem for Lagos State"/>
    <s v="We have engaged Lagos State and the State Agency responsible for mass transportation (Lagos Metropolitan Area Transport Authority - LAMATA) to support their efforts to eliminate the emissions from her current mass transport system as well as be a part of a larger drive to improve mass transit infrastructure for an increasingly growing population.  _x000a__x000a_We are taking a 3-pronged approach to the program kickstarting with a 3-month Proof of Concept on key routes to ascertain the viability of the sustainable transport strategy.  This will be followed by a 6-month Pilot ‘Scale Up’ Program to kick-start the transition of bus operators from combustion engines to electric buses._x000a__x000a_The data gathered from these two stages will support us in designing the eventual roll-out program of 3,000 electric mass transit buses across Lagos state over the next 5 years and eventually across the entire nation.  "/>
    <s v="NOT"/>
    <s v="EXCLUDED"/>
    <s v="Transport"/>
    <m/>
    <x v="0"/>
    <m/>
    <m/>
    <s v="Nigeria "/>
    <s v="Lower middle income"/>
    <s v="Nigera: Improve air quality.  Reduce illnesses and premature deaths.  A World Bank study estimates that exposure to PM2.5 pollution in Lagos is responsible for up to 350,000 lower acute respiratory diseases as well as 30,000 premature deaths, half of them children under the age of one. In the industrialized LGA of Ikorodu (one of the routes in PoC), the high concentration of lead-based aerosols has been linked to a drop of 6.2 intelligence quotient (IQ) points in children. All of this translates to estimated economic costs of US$0.5–2.6 billion annually or as much as US$2.6–5.2 billion (3.6 to 7.2% of Lagos’ GDP) using the value of a statistical life approach. The GHG emissions (from transportation, waste, etc) amount to the equivalent of 24 million tons of CO2 per year (Source: *https://blogs.worldbank.org/nasikiliza/supporting-breath-fresh-air-lagos).  _x000a_Today, and specifically mass transit buses on Lagos roads are fueled by diesel and contribute 44,000kg of carbon daily – when the rollout has been fully implemented, we expect to significantly reduce these emissions (Source: *https://www.worldbank.org/en/topic/environment/publication/the-cost-of-air-pollution-in-lagos#:~:text=The%20study%20estimates%20that%20illness,the%20highest%20in%20West%20Africa).                                                                            _x000a_The use of solar and gas generators as secondary sources for powering the E-buses, EV infrastructure, E-bus terminals and depots will reduce the carbon footprint left via the use of diesel / fuel generators._x000a_Reduce noise pollution. _x000a_"/>
    <s v="Renewables (Sustainable Transportation) "/>
    <s v="Transport "/>
    <m/>
    <s v="Deployment of an EV Infrastructure Ecosystem (electric buses, charging stations, and other supporting infrastructure) "/>
    <m/>
    <s v="$100m-$500m"/>
    <n v="165"/>
    <m/>
    <m/>
    <m/>
    <m/>
    <s v="70/30 Debt to Equity"/>
    <s v="A commitment of ~$1.06 million for Phase 1 - PoC from parent company Oando Energy Resources Inc."/>
    <m/>
    <s v="We currently have only one sponsor our parent company OER, however we would be looking to an external financier to be the main project sponsor"/>
    <m/>
    <m/>
    <m/>
    <m/>
    <s v="Oando Clean Energy Limited and the Lagos State Metropolitan Area Transport Authority (LAMATA)"/>
    <s v="Yutong, Lagos Bus Services Ltd (LBSL),  Primero Ltd, EKDC"/>
    <m/>
    <m/>
    <m/>
    <m/>
    <m/>
    <m/>
    <m/>
    <m/>
    <m/>
    <m/>
    <m/>
    <m/>
    <m/>
    <m/>
    <s v="Proof of Concept_x000a_"/>
    <m/>
    <m/>
    <m/>
    <m/>
    <m/>
    <m/>
    <m/>
    <m/>
    <s v="1. Debt finacing (Direct Lending, ECA Financing or Guarantee)_x000a__x000a_2. Equity (ordinary shares in target project SPV)_x000a__x000a_3. Grants/Impact Finance"/>
    <s v="For each funding round (Phases 2 and 3) the minimum funding amount by each investor is a third of the investment required._x000a__x000a_"/>
    <m/>
    <m/>
    <m/>
    <m/>
    <m/>
    <m/>
    <m/>
    <m/>
    <m/>
    <m/>
    <m/>
    <m/>
    <m/>
    <m/>
    <m/>
    <m/>
    <s v="Mitigation  emissions avoidance (e.g., renewable energy, clean cookstoves)"/>
    <s v="Project will create a reduction of 44,000kg of daily carbon emissions in the public transport sector.  Source: *https://www.worldbank.org/en/topic/environment/publication/the-cost-of-air-pollution-in-lagos#:~:text=The%20study%20estimates%20that%20illness,the%20highest%20in%20West%20Africa.                                        At a minimum the creation of 5,000 new jobs over a period of 5 years.  In Lagos alone we will positively impact the lives of circa 20 million residents via enhanced public health"/>
    <s v="A World Bank study estimates that these impacts translate into estimated economic costs of US$0.5–2.6 billion per year using the human capital method (which assesses how much income is foregone due to health or education gaps) - or as much as US$2.6–5.2 billion (3.6 to 7.2% of Lagos’ GDP) using the value of a statistical life approach (how much society is willing to pay to reduce a small risk of death).  The GHG emissions amount to the equivalent of 24 million tons of CO2 per year, using the 100-year Global Warming Potential estimate.   Source: *https://blogs.worldbank.org/nasikiliza/supporting-breath-fresh-air-lagos_x000a_In terms of job creation we intend on deploying 3,000 buses enabling the employment of at least 3,000 new drivers and an addiitonal 2,000 workers to support bus maintenance, depot management, etc.  Finally an improvement in air quality will positively impact all residents of Lagos State "/>
    <s v="7 million daily customers in Lagos"/>
    <s v="SDG7 (Access to affordable, reliable, sustainable and modern energy for all), SDG11 (Affordable and sustainable transport systems) and SDG13 (Strengthen resilience and adaptive capacity to climate related disasters)"/>
    <s v="A telematics software installed in all the electric buses.  The software uses speciliast telematics devices to record live data on bus usage.  The data we get will be published, furthermore we are open to interested independent 3rd parties reviewing to validate any of our published data."/>
    <s v="Source: *https://www.worldbank.org/en/topic/environment/publication/the-cost-of-air-pollution-in-lagos#:~:text=The%20study%20estimates%20that%20illness,the%20highest%20in%20West%20Africa                     Source: *https://www.statista.com/statistics/1268395/production-based-co2-emissions-in-africa-by-country/_x000a_Source: **https://www.carbonbrief.org/the-carbon-brief-profile-nigeria/_x000a_"/>
    <m/>
    <s v="Ademola Ogunbanjo- Email: aogunbanjo@oandocleanenergy.com  Mobile: 08082336652_x000a_Alero Balogun - Email: albalogun@oandocleanergy.com  Mobile:  07086458901"/>
  </r>
  <r>
    <s v="CBCC"/>
    <n v="195"/>
    <s v="Project to support the regional program for the integrated development of Lake Tanganyika (PRODAP)"/>
    <m/>
    <s v="NOT"/>
    <s v="EXCLUDED"/>
    <s v="The blue economy"/>
    <m/>
    <x v="0"/>
    <m/>
    <s v="Multi-regional"/>
    <s v="DR Congo, Tanzania, Zambia"/>
    <s v="Low income"/>
    <m/>
    <s v="Blue economy/blue carbon"/>
    <m/>
    <m/>
    <m/>
    <m/>
    <s v="$50m-$100m"/>
    <n v="68.44"/>
    <m/>
    <m/>
    <m/>
    <m/>
    <m/>
    <m/>
    <m/>
    <m/>
    <m/>
    <m/>
    <m/>
    <m/>
    <m/>
    <m/>
    <m/>
    <m/>
    <m/>
    <m/>
    <m/>
    <m/>
    <m/>
    <m/>
    <m/>
    <m/>
    <m/>
    <m/>
    <m/>
    <m/>
    <m/>
    <m/>
    <m/>
    <m/>
    <m/>
    <m/>
    <m/>
    <m/>
    <m/>
    <m/>
    <m/>
    <m/>
    <m/>
    <m/>
    <m/>
    <m/>
    <m/>
    <m/>
    <m/>
    <m/>
    <m/>
    <m/>
    <m/>
    <m/>
    <m/>
    <m/>
    <m/>
    <m/>
    <m/>
    <m/>
    <m/>
    <m/>
    <m/>
    <m/>
    <m/>
    <m/>
  </r>
  <r>
    <s v="Santiago"/>
    <n v="196"/>
    <s v="Nonotec - Lithium nanoparticles processing for the battery industry"/>
    <s v="To produce lithium nanoparticles and lithium nanoparticle additives that are used as input for the manufacture of batteries and flexible batteries (Europe and Asia). In a second phase, the project aims to manufacture printable batteries in Chile."/>
    <s v="PRESENTED"/>
    <s v="CORE"/>
    <s v="Industry"/>
    <m/>
    <x v="2"/>
    <m/>
    <s v="Southern Cone"/>
    <s v="Chile"/>
    <s v="High income"/>
    <m/>
    <s v="Raw material supply chains"/>
    <m/>
    <m/>
    <m/>
    <s v="Nanotec S.A."/>
    <s v="&lt;=$10m"/>
    <n v="3.5"/>
    <m/>
    <m/>
    <m/>
    <m/>
    <m/>
    <m/>
    <m/>
    <m/>
    <s v="The target market is battery manufacturing companies for a world market of US$ 2 billion"/>
    <m/>
    <m/>
    <m/>
    <s v="Nanotec S.A."/>
    <s v="Nanotec S.A."/>
    <m/>
    <m/>
    <m/>
    <m/>
    <m/>
    <m/>
    <s v="Conceptual design"/>
    <s v="2021-2023"/>
    <m/>
    <s v="2022-2024"/>
    <n v="2025"/>
    <s v="END OF 2025"/>
    <m/>
    <m/>
    <m/>
    <m/>
    <m/>
    <m/>
    <m/>
    <m/>
    <m/>
    <m/>
    <m/>
    <m/>
    <m/>
    <m/>
    <m/>
    <m/>
    <m/>
    <m/>
    <m/>
    <m/>
    <m/>
    <m/>
    <m/>
    <m/>
    <m/>
    <m/>
    <m/>
    <m/>
    <m/>
    <s v="Mitigation  emissions avoidance (e.g., renewable energy, clean cookstoves)"/>
    <s v="Gradually reach 400 Wh/kg in a battery with more than 500 cycles and 80% retention capacity."/>
    <s v="Added value to the lithium resource with an increase in light and flexible battery applications and a decrease in the weight of batteries with nanomaterials. This implies a better use of the batteries and less waste, in addition to the benefit of lower consumption due to the weight/mobility ratio. _x000a_"/>
    <m/>
    <s v="SDGs 7, 8, 9 y 12 "/>
    <m/>
    <m/>
    <m/>
    <m/>
  </r>
  <r>
    <s v="Santiago"/>
    <n v="197"/>
    <s v="Reducing GHG emissions by integrating the use of renewable energy in El Salvador's agroindustrial subsector"/>
    <s v="The National Energy Council (CNE) responsible for the promotion and development of national energy policy PEN 2020-2050 establishes as two of its axes the &quot;Sustainable energy supply&quot; and &quot;Energy security and integration&quot;, in which it seeks to promote mechanisms to ensure energy supply, programs to promote renewable energy to reduce dependence on oil and increase resilience to climate change, is for this reason that different studies have been developed as the &quot;Support for climate action - Mitigation analysis in the agro-industry subsector in El Salvador&quot; with support from the International Renewable Energy Agency (IRENA) and &quot;Sustainable agriculture through the integration of solar photovoltaic energy in irrigation districts of El Salvador&quot;, these studies have determined the need and the benefits that can be obtained by implementing a program to reduce GHG emissions through the use of solar photovoltaic energy in irrigation districts of El Salvador, these studies have determined the need and benefits that can be obtained through the implementation of a program to reduce emissions of GHG through the use of renewable energy in the agricultural sector of El Salvadoregration of renewable energy in the agroindustrial subsector of El Salvador."/>
    <s v="NOT"/>
    <s v="EXCLUDED"/>
    <s v="Energy"/>
    <m/>
    <x v="2"/>
    <m/>
    <s v="Central America"/>
    <s v="El Salvador"/>
    <s v="Lower middle income"/>
    <s v="El Salvador"/>
    <s v="Energy transition"/>
    <m/>
    <m/>
    <m/>
    <m/>
    <s v="&lt;=$10m"/>
    <n v="10"/>
    <m/>
    <m/>
    <m/>
    <m/>
    <m/>
    <m/>
    <m/>
    <m/>
    <m/>
    <m/>
    <m/>
    <m/>
    <m/>
    <m/>
    <m/>
    <m/>
    <m/>
    <m/>
    <m/>
    <m/>
    <m/>
    <m/>
    <m/>
    <m/>
    <m/>
    <m/>
    <m/>
    <m/>
    <m/>
    <m/>
    <m/>
    <m/>
    <m/>
    <m/>
    <m/>
    <m/>
    <m/>
    <m/>
    <m/>
    <m/>
    <m/>
    <m/>
    <m/>
    <m/>
    <m/>
    <m/>
    <m/>
    <m/>
    <m/>
    <m/>
    <m/>
    <m/>
    <m/>
    <m/>
    <m/>
    <m/>
    <m/>
    <m/>
    <m/>
    <m/>
    <m/>
    <m/>
    <m/>
    <m/>
  </r>
  <r>
    <s v="Fact sheet"/>
    <n v="198"/>
    <s v="Regenerate 30"/>
    <s v="The world faces an enormous opportunity: the transition to an inclusive economy that regenerates nature and reverses climate change. This opportunity can only be captured if we put local communities at the heart of the solution:_x000a_Over half of the world’s population is fed by 500 million smallholder farmers. Small businesses make up 90% of firms globally and generate 70% of formal employment in emerging economies. These farms and firms hold the key to building resilience, and to protecting and restoring nature. They will show the world what climate positive really looks like._x000a_To accelerate and scale this transition, farmers and small businesses need clear economic incentives and safety nets. TechnoServe has over 50 years of experience working with local communities, governments and leading companies to create the winwin solutions needed for a just and fair transition to regenerative economies._x000a__x000a_TechnoServe’s vision is a sustainable world where all people have the opportunity to prosper. At the core of our work are inclusive, regenerative business solutions that create living incomes, cut emissions, and protect, manage and restore ecosystems._x000a_The movement will be catalyzed through marketbased solutions, driving $300 million in private sector investment._x000a__x000a_Regenerate 30 puts farmers and small businesses at the heart of the solution to create a people, nature and climatepositive world._x000a_By 2030, this movement will result in:_x000a_ 30M people increase their income and resilience_x000a_ 30% average income increase_x000a_ 30M tons of CO2e cut_x000a_ 30M acres of land sustainably managed and conserved_x000a__x000a_HOW? Regenerate 30 is a farmerand businesscentered initiative that will deliver impact by scaling proven, locallyowned and naturebased solutions. It will test new innovations and scale what works across four key areas:_x000a_1. Agriculture (Farmers Regenerate)_x000a_2. Blue Economy (Blue Business)_x000a_3. Micro and small entrepreneurs (Regeneration Factory)_x000a_4. Food processing (Food for the Future)_x000a__x000a_Small businesses, farmers and their local communities hold the solutions to regenerate nature and reverse the climate crisis. Regenerate 30 builds on 50 years of experience working closely with these communities in 30 countries in Africa, Latin America and Asia. In 2021 alone, TechnoServe supported half a million farmers and businesses to increase their income, totaling US$250 million in additional financial benefits._x000a_We partner with leading companies, governments and organizations with strong commitments to regenerative business, including Nespresso, Danone, The Rockefeller Foundation, MasterCard Foundation, IKEA Foundation, World Wildlife Fund and the International Union for the Conservation of Nature."/>
    <s v="NOT"/>
    <s v="EXTENDED"/>
    <s v="Agriculture"/>
    <m/>
    <x v="0"/>
    <s v="1. FARMERS REGENERATE_x000a_Regenerative agriculture and natural resource management improve soil health, bind carbon below and aboveground, and protect, manage and restore ecosystems while improving farmer incomes. Regenerate 30 supports farmers and work with market actors to drive incentives for longterm behavior change._x000a_Regeneration in Action: In partnership with Nespresso in Kenya and Ethiopia, TechnoServe has supported farmers to plant over 1 million trees and restore over 230 km2 of coffeegrowing land under regenerative practices._x000a__x000a_2. BLUE BUSINESS_x000a_Coastal communities hold the power to protect, manage and restore marine environments through sustainable fishing practices, alternative livelihoods and mangrove management. Regenerate 30 partners with local coastal communities, governments and environmental organizations to implement Blue Economy strategies._x000a_Regeneration in Action: TechnoServe developed a road map for the government of Zanzibar to catalyze sustainable coastal livelihoods through investment in ecologically and environmentally viable value chains such as seaweed and sea cucumber._x000a__x000a_3. THE REGENERATION FACTORY_x000a_Our green, blue and circular accelerators catalyze the growth of small and mediumsized businesses with a regenerative offering to increase economic opportunity and scale their positive impact on resilience, mitigation and biodiversity._x000a_Regeneration in Action: In India and Ethiopia, we support recycling businesses to scale their operations, resulting in more jobs for youth, increased incomes, reduced need for virgin materials and less waste._x000a__x000a_4. FOOD FOR THE FUTURE_x000a_Food processors and other agribusinesses are optimal entry points to build sustainable food systems. Regenerate 30 will help them reduce waste, use renewable energy, source from smallholders who adopt regenerative practices, and provide affordable nutritious food to millions of consumers._x000a_Regeneration in Action: TechnoServe recently supported Kentaste, Kenya’s largest coconut product manufacturer. By converting husk into biochar, avoiding waste and improving soil health for farmers in its supply chain."/>
    <s v="North Africa, West Africa, Central Africa, East Africa, Southern Africa, PanAfrican"/>
    <s v="Benin, Botswana, Burundi, DR Congo, Ethiopia, Ghana, Kenya, Madagascar, Malawi, Mozambique, Nigeria, Rwanda, Senegal, South Africa, Tanzania, Uganda, Zambia, Zimbabwe"/>
    <s v="Lower middle income"/>
    <s v="Benin, Botswana, Burundi, DR Congo, Ethiopia, Kenya, Mozambique, Nigeria, Rwanda, South Africa, Tanzania, Uganda, Zambia, Zimbabwe: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Farmers and entrepreneurs trained and supported through on the ground projects"/>
    <s v="Land Restoration &amp; Building Resilience"/>
    <s v="Food systems, Blue Economy and Agriculture"/>
    <s v="Food Security &amp; Agriculture, Ecosystems Based Approach, Carbon Credits, Blue Economy"/>
    <s v="Revenue generating programs (e.g., smallholder farmer resilience project, with project revenues based on yield increase)"/>
    <s v="Nespresso, Danone, USAID, USDA, SIDA, Ikea Foundation, Mastercard Foundation"/>
    <s v="$100m-$500m"/>
    <n v="500"/>
    <m/>
    <s v="Public capital already invested"/>
    <s v="Approximately 400M in public capital is expected"/>
    <s v="USAID, USDA, Dutch Government, Sida, FCDO, Canadian Government"/>
    <s v="100 million USD"/>
    <m/>
    <n v="0"/>
    <s v="Nespresso, USAID, USDA, SIDA"/>
    <n v="0"/>
    <s v="/"/>
    <s v=""/>
    <s v=""/>
    <s v="TechnoServe"/>
    <n v="0"/>
    <e v="#N/A"/>
    <n v="0"/>
    <s v="No"/>
    <n v="0"/>
    <m/>
    <m/>
    <s v="Conceptual design"/>
    <m/>
    <m/>
    <m/>
    <m/>
    <m/>
    <m/>
    <m/>
    <m/>
    <m/>
    <s v="Specific, detailed project plans with quarterly deliverables will be developed with partner organizations_x000a_under Regenerate 30. TechnoServe aims to establish three to fiveyear interventions with public and private_x000a_sector donors. TechnoServe will integrate milestones and procedures into intervention action_x000a_plans to ensure adaptive management and optimization of impact"/>
    <s v="Mobilization – TechnoServe’s existing regional and country teams support project launch and mobilization_x000a_through logframe review and refinement, detailed workplan development, and field team recruitment and_x000a_onboarding. Within the first six months of an intervention, the project team may conduct rapid diagnostics_x000a_(see below), refine training curriculum, recruit participants (e.g., businesses and farmers), and identify_x000a_additional local implementing partners as needed._x000a__x000a_Rapid diagnostics – ecosystem, market, and value chain analyses conducted within the first months of an_x000a_intervention to further refine the intervention activities, target local geographies, or local stakeholder_x000a_involvement."/>
    <s v="20M USD"/>
    <s v="Grant, please specify which type:"/>
    <s v="1 million USD"/>
    <s v="Quarterly Steering Committees – meetings with project leaders, key TechnoServe leadership, and_x000a_implementing partners to review progress and address any challenges or design adaptations._x000a__x000a_Biannual project reports – comprehensive reports detailing progress to date, any identified risks and_x000a_mitigation plans, and lessons learned._x000a__x000a_Annual program quality assessment – internal review of key project elements including design, effective_x000a_execution, impact, data, partner satisfaction, and implementing team. Assessments are verified by internal_x000a_experts who provide feedback on areas for improvement._x000a_At this stage, TechnoServe aims to achieve the following key project milestones:_x000a__x000a_MOBILIZATION AND ESTABLISHMENT OF FLAGSHIP INTERVENTIONS_x000a_ ACTIVITIES_x000a_ Key corporate and public financing partners identified_x000a_ Core implementing partners established_x000a_ Detailed intervention action plans developed with partners_x000a_ Interventions launched in at least 10 countries"/>
    <s v="200 million USD"/>
    <s v="Grant, please specify which type:"/>
    <s v="1 million USD"/>
    <s v="Awareness from potential donors and investors, dependency on Restricted donor funding v.s. unrestricted funding."/>
    <s v="Connections with donors and investors and a platform for communication and awareness building"/>
    <m/>
    <m/>
    <m/>
    <m/>
    <m/>
    <m/>
    <m/>
    <m/>
    <m/>
    <s v="Yes"/>
    <s v="300 million USD"/>
    <s v="20222025 – MOBILIZATION AND ESTABLISHMENT OF FLAGSHIP INTERVENTIONS_x000a__x000a_ KEY OUTCOMES BY 2025 (cumulative):_x000a_ 500,000 farmers and small businesses supported_x000a_ 5 million individuals benefitting_x000a_ 3 million tons CO2e mitigated_x000a_20262030 – SCALE_x000a_ Work with existing partners to scale successful interventions through innovation and expand initiatives_x000a_across new geographies_x000a_ KEY OUTCOMES BY 2030 (cumulative):_x000a_ 3 million farmers and small businesses supported_x000a_ 30 million individuals benefitting_x000a_ 30% avg increase in income for farmers and businesses_x000a_ 30 million tons CO2e mitigated_x000a_ 30 million acres of land protected or restored_x000a_ $300M in private sector finance mobilized"/>
    <s v="Grant, please specify which type:"/>
    <s v="1 million USD"/>
    <s v="Multi"/>
    <s v="5 million tons of CO2e over 8 years: 25 million tons of CO2e over 8 years: 30 million acres: 3 million beneficiaries: 30 million people: 30% average income increase: $300 million in private sector investment in farms and businesses raised"/>
    <s v="Smallscale farmers and businesses are crucial to global economies and livelihoods. In most industries—and particularly food—achieving_x000a_sustainability goals will require innovation and behavior change upstream in their supply chains, especially in production and processing. Over half of the world's population is fed by 500 million smallholders. Small businesses make up 90% of firms globally and generate 70% of formal employment in emerging economies. These farms and firms hold the key to protecting and restoring nature, building their own_x000a_resilience and showing the world what climate positive really looks like._x000a_We have no time to lose, yet many initiatives rely on farmers and small businesses radically changing their practices with no clear economic benefit or safety net. Living on razor thin margins, these actors_x000a_need tangible economic benefits to change behaviors._x000a_Smallscale farmers and businesses in lowincome countries can become changeagents for their own prosperity. Now is the time to develop regenerative business solutions that enable farmers and businesses_x000a_to thrive while becoming more environmentally sustainable and resilient._x000a_By 2030, the initiative will result in:_x000a_ 30% average income increase for smallscale farmers and businesses_x000a_ 30 million tons of CO2e cut_x000a_ 30 million acres of land sustainably managed, protected or restored_x000a_ 30 million people in SubSaharan Africa, Latin America and India benefitting_x000a_ $300 million in private sector investment in farms and businesses raised_x000a_Regenerate 30 will deliver these results by scaling proven approaches and testing new innovations in four_x000a_areas:_x000a_ Regenerative Farms &amp; Forests: Regenerative farms improve soil health, increase biodiversity on and off_x000a_farm, bind carbon below and above ground, increase yields and protect surrounding landscapes. TechnoServe_x000a_provides farmers with training on climate change adaptation and resilience using regenerative techniques_x000a_such as farm diversification, integrated pest management, and biofertilizer application, and works with_x000a_market actors to drive incentives for longterm behavior change._x000a__x000a_2022 Commitment to Action_x000a_ Blue Economy: Coastal communities hold the power to protect, manage, and restore marine environments_x000a_through sustainable fishing practices, alternative livelihoods, and mangrove management. TechnoServe_x000a_partners with governments and environmental organizations to establish and implement Blue Economy_x000a_strategies that invest in ecologically and environmentally viable value chains._x000a_ Business acceleration: TechnoServe’s green, blue, and circular accelerators catalyze the growth of small_x000a_and mediumsized businesses with a regenerative offering to increase economic opportunity and scale their_x000a_positive impact on resilience, mitigation, biodiversity and restoration._x000a_ Inclusive business models: Food processors and other agribusinesses are optimal entry points to building_x000a_sustainable food systems by sourcing from thousands of smallholders and training them to adopt regenerative_x000a_practices, reducing waste and emissions through the use of renewable energy in their own operations, and_x000a_providing affordable nutritious food to millions of consumers."/>
    <s v="TBD"/>
    <s v="1. No poverty: 2. No hunger: 5. Gender equality: 8. Decent work &amp; economic growth: 10. Reduced inequalities: 12. Responsible consumption &amp; production: 13. Climate action: 14. Life below water: 15. Life on land"/>
    <s v="TechnoServe already tracks and reports project beneficiaries on an annual basis through our rigorous and standardized corporate measurement process. Projects also utilize an internal quarterly review process to_x000a_monitor key output and outcome indicators and discuss any adaptive management needs to improve impact. _x000a_TechnoServe’s global Impact Team, as well as regional and countrylevel MEL staff ensure projects are collecting and analyzing data for adaptive management._x000a_Where possible, we will work with thirdparties to evaluate economic and environmental impact and measure GHG emissions._x000a__x000a_To ensure quality we will use:_x000a_ Quarterly Steering Committees – meetings with project leaders, key TechnoServe leadership, and implementing partners to review progress and address any challenges or design adaptations._x000a__x000a_ Biannual project reports – comprehensive reports detailing progress to date, any identified risks and mitigation plans, and lessons learned._x000a__x000a_ Annual program quality assessment – internal review of key project elements including design, effective execution, impact, data, partner satisfaction, and implementing team. Assessments are verified by internal experts who provide feedback on areas for improvement._x000a__x000a_As one of the premier organizations helping fight global poverty, transparency is the cornerstone of TechnoServe’s measurement approach. We share on the impact all our projects create, regardless of whether it_x000a_looks good or bad. We believe this transparency can inform greater and more effective programs aimed at reducing poverty, both within TechnoServe and in the broader development community."/>
    <s v="Floor Overbeeke, Director Global Regenerative Business, TechnoServe"/>
    <s v="Yes, please provide your email address:"/>
    <s v="foverbeeke@tns.org"/>
  </r>
  <r>
    <s v="Fact sheet"/>
    <n v="199"/>
    <s v="Regenerative Blue Entrepreneurship Accelerator"/>
    <s v="The climate and biodiversity crisis present challenges that are today greater than ever. 2030  this is our time horizon by when we need to do whatever we can to avoid the worst impacts._x000a_While there is very little time left, a recent analysis showed at that current funding gap to achieve SDGs amount to USD 2.5 Trillion while global ODA and philanthropic contribution together amount to only USD 158 Billion. In parallel, the global capital market currently represents an opportunity of USD 212 Trillion, still largely untapped. _x000a_The way forward is clear: we need to find new ways to unlock private capital and channel it to achieve impact at scale, and fast._x000a_While countries are gearing up to address the Covid19 impacts and build back better, it is clear that the blue economy represent a unique opportunity for the region to overcome current challenges, support millions of livelihoods while conserving its natural capital by building back bluer._x000a_This project aims at establishing a unique mechanism to support such efforts by driving the creation and development of conservation enterprise in coastal and marine areas that will deliver at scale socioeconomic and conservation outcomes. _x000a_The Regenerative Blue Entrepreneurship Accelerator will focus on business models that have the potential to implement and scaleup naturebased solutions and other business solutions that have the potential to (i) regenerate coastal and ocean health and (ii) become a driver of socioeconomic development of local communities. _x000a_This will be achieved by:_x000a_  Establishing an Venture Building Programme, bringing together teams of cofounders and providing them with technical and financial assistance as well as access to network of partners and investors to support them in their efforts to create new Ocean Ventures_x000a_  Establishing Incubator, targeting existing early stage ocean ventures and providing them with incubation and financial support_x000a_  Establishing an Accelerator, targeting more mature ocean ventures about to enter a growth phase and in need to secure substantial funding to support such growth and providing them with acceleration and financial support_x000a_  Establish a blended finance facility that will be tailored to provide early stage financing (venture capital, venture debt…) with an enhanced risk profile by leveraging public/philanthropic funding into junior tranches, guarantees, repayable grant and additional funding provided through a Technical Assistance Facility_x000a_The geographical scope will be the Western Indian Ocean region with a time horizon of 2030 and a goal of supporting the creation and development of 500 ocean ventures and supporting the creation of at least 5000 blue jobs."/>
    <s v="NOT"/>
    <s v="EXTENDED"/>
    <s v="The blue economy"/>
    <m/>
    <x v="0"/>
    <s v="This is a project that falls directly under the Great Blue Wall initiative. It also builds on successful implemention of pilot projects in the WIO region, from an ongoing ocean venutres building programme, to several Blue Economy Incubators, from successful acceleration programmes to the successful management of IUCN's global Blue Natural Capital Financing Facility (BNCFF) and Nature+ Accelerator Fund"/>
    <s v="East Africa"/>
    <s v="TBD"/>
    <s v="Low income"/>
    <s v="Comoros, Kenya, Madagascar, Mauritius, Mozambique, Seychelles, South Africa, Tanzania"/>
    <s v="Blue Economy"/>
    <s v="Target sectors include wild fisheries, aquaculture, mariculture, natural products, ecotourism, fintech, circular economy, renewable energies, shipbuilding and maritime transport. The studio will also look at other coastbased activities that could also de"/>
    <s v="Energy, Transport, Food Security &amp; Agriculture, Land Restoration &amp; Building Resilience, Ecosystems Based Approach, Digital Transformation, Water &amp; Cities"/>
    <s v="Fund (e.g., cleantech growth equity fund)"/>
    <s v="Seed (grant) funding has been provided for pilot projects from Germany, Ireland, Sweden and FSD Africa"/>
    <s v="$10m-$50m"/>
    <n v="20"/>
    <m/>
    <s v="Public capital already invested"/>
    <s v="2M already invested as seed funding  we are now looking to scale up and fundraise USD 20M of grant funding which will leverage USD 200M of additional private capital"/>
    <s v="Seed (grant) funding has been provided for pilot projects from Germany (BMU), Ireland (Irish Embassy in Tanzania), Sweden (SIDA) and FSD Africa"/>
    <s v="2M already invested as seed funding"/>
    <m/>
    <n v="0"/>
    <s v="Seed (grant) funding has been provided for pilot projects from Germany (BMU), Ireland (Irish Embassy in Tanzania), Sweden (SIDA) and FSD Africa"/>
    <n v="0"/>
    <s v="none"/>
    <s v="Counterparty risk, Operational risk"/>
    <s v="technical support provided to ocean ventures through venture building, incubation and acceleration programmes dramatically reduce this risk, a strong consortium of partners with strong background experience in this sector mitigate this risk. Consortium partners include Ocean Hub Africa, BFA Global, Technoserve and the World Economic Forum"/>
    <s v="IUCN, OHA, TNS, BFA Global and WEF"/>
    <n v="0"/>
    <e v="#N/A"/>
    <n v="0"/>
    <s v="No"/>
    <n v="0"/>
    <m/>
    <m/>
    <s v="Operational"/>
    <m/>
    <m/>
    <m/>
    <m/>
    <m/>
    <m/>
    <m/>
    <m/>
    <m/>
    <s v="secure funding"/>
    <s v="Secure donor and investors commitment"/>
    <s v="50K"/>
    <s v="Grant, please specify which type:"/>
    <s v="100K"/>
    <s v="Launch the Accelerator and scale up operations"/>
    <s v="USD 1M"/>
    <s v="Grant, please specify which type:"/>
    <s v="USD 500K"/>
    <s v="Staff time and travel requirements"/>
    <s v="Exposure and fundraising support"/>
    <m/>
    <m/>
    <m/>
    <m/>
    <m/>
    <m/>
    <m/>
    <m/>
    <m/>
    <s v="Yes"/>
    <s v="USD 20M"/>
    <s v="Venture building, incubation and acceleration programmes"/>
    <s v="Grant, please specify which type:"/>
    <s v="USD 35M"/>
    <s v="Multi"/>
    <s v="tdb: tbd: tbd: tbd: tbd: 5000: 500 ocean ventures are created and developped"/>
    <s v="500 ocean ventures will directly create at least 5000 blue jobs"/>
    <s v="TBD"/>
    <s v="1. No poverty: 2. No hunger: 5. Gender equality: 6. Clean water &amp; sanitation: 8. Decent work &amp; economic growth: 11. Sustainable cities &amp; communities: 12. Responsible consumption &amp; production: 13. Climate action: 14. Life below water"/>
    <s v="Third party evaluators will be mobilise every 23 years to assess progress and provide recommendations for improvements"/>
    <s v="Thomas Sberna, IUCN"/>
    <s v="Yes, please provide your email address:"/>
    <s v="thomas.sberna@iucn.org"/>
  </r>
  <r>
    <s v="Kesh"/>
    <n v="200"/>
    <s v="Regenerative livestock management to restore rangeland"/>
    <m/>
    <s v="NOT"/>
    <s v="EXCLUDED"/>
    <s v="Agriculture"/>
    <m/>
    <x v="0"/>
    <m/>
    <s v="Southern Africa"/>
    <s v="TBD"/>
    <s v="Low income"/>
    <m/>
    <m/>
    <m/>
    <m/>
    <s v="Limited-scope program"/>
    <m/>
    <s v="TBD"/>
    <s v="TBD"/>
    <m/>
    <m/>
    <m/>
    <m/>
    <m/>
    <m/>
    <m/>
    <m/>
    <m/>
    <m/>
    <m/>
    <m/>
    <m/>
    <m/>
    <m/>
    <m/>
    <m/>
    <m/>
    <m/>
    <m/>
    <m/>
    <m/>
    <m/>
    <m/>
    <m/>
    <m/>
    <m/>
    <m/>
    <m/>
    <m/>
    <m/>
    <m/>
    <m/>
    <m/>
    <m/>
    <m/>
    <m/>
    <m/>
    <m/>
    <m/>
    <m/>
    <m/>
    <m/>
    <m/>
    <m/>
    <m/>
    <m/>
    <m/>
    <m/>
    <m/>
    <m/>
    <m/>
    <m/>
    <m/>
    <m/>
    <m/>
    <m/>
    <m/>
    <m/>
    <m/>
    <m/>
    <m/>
    <m/>
    <m/>
  </r>
  <r>
    <s v="GBW"/>
    <n v="201"/>
    <s v="Regional governance and blue economy strategy "/>
    <m/>
    <s v="NOT"/>
    <s v="EXCLUDED"/>
    <s v="The blue economy"/>
    <m/>
    <x v="0"/>
    <m/>
    <s v="Western Indian Ocean"/>
    <s v="Multi"/>
    <s v="Lower middle income"/>
    <m/>
    <m/>
    <m/>
    <m/>
    <s v="Infra asset (brownfield)"/>
    <m/>
    <s v="&lt;=$10m"/>
    <n v="3"/>
    <m/>
    <m/>
    <m/>
    <m/>
    <m/>
    <m/>
    <m/>
    <m/>
    <m/>
    <m/>
    <m/>
    <m/>
    <m/>
    <m/>
    <m/>
    <m/>
    <m/>
    <m/>
    <m/>
    <m/>
    <m/>
    <m/>
    <m/>
    <m/>
    <m/>
    <m/>
    <m/>
    <m/>
    <m/>
    <m/>
    <m/>
    <m/>
    <m/>
    <m/>
    <m/>
    <m/>
    <m/>
    <m/>
    <m/>
    <m/>
    <m/>
    <m/>
    <m/>
    <m/>
    <m/>
    <m/>
    <m/>
    <m/>
    <m/>
    <m/>
    <m/>
    <m/>
    <m/>
    <m/>
    <m/>
    <m/>
    <m/>
    <m/>
    <m/>
    <m/>
    <m/>
    <m/>
    <m/>
    <m/>
  </r>
  <r>
    <s v="Santiago"/>
    <n v="202"/>
    <s v="Circularity of lithium batteries "/>
    <s v="This project aims to lay the foundations to generate a comprehensive circular economy program for batteries, to be able to give technical definitions to regulate the battery recycling activity and provide support to all the actors involved. Train human resources and generate a platform to evaluate the scaling of projects to achieve a lithium battery waste management system that meets regional needs or that generates the necessary links to be able to replicate the project in other countries based on local experience. This project proposes the development of three lines of intervention to establish the foundations of a comprehensive circular economy system for lithium batteries: sector observatory; training of human resources; and installation of a pilot plant."/>
    <s v="NOT"/>
    <s v="CORE"/>
    <s v="Industry"/>
    <m/>
    <x v="2"/>
    <m/>
    <s v="Southern Cone"/>
    <s v="Argentina"/>
    <s v="Upper middle income"/>
    <m/>
    <s v="Raw material supply chains"/>
    <m/>
    <m/>
    <m/>
    <m/>
    <s v="&lt;=$10m"/>
    <n v="2"/>
    <m/>
    <m/>
    <m/>
    <m/>
    <m/>
    <m/>
    <m/>
    <m/>
    <m/>
    <m/>
    <m/>
    <m/>
    <s v="Instituto Nacional de Tecnología Industrial (INTI)"/>
    <m/>
    <m/>
    <m/>
    <m/>
    <m/>
    <m/>
    <m/>
    <s v="Structuring/ execution"/>
    <m/>
    <m/>
    <m/>
    <m/>
    <m/>
    <m/>
    <m/>
    <m/>
    <m/>
    <m/>
    <m/>
    <m/>
    <m/>
    <m/>
    <m/>
    <m/>
    <m/>
    <m/>
    <m/>
    <m/>
    <m/>
    <m/>
    <m/>
    <m/>
    <m/>
    <m/>
    <m/>
    <m/>
    <m/>
    <m/>
    <m/>
    <m/>
    <m/>
    <m/>
    <s v="Mitigation  emissions avoidance (e.g., renewable energy, clean cookstoves)"/>
    <m/>
    <m/>
    <m/>
    <m/>
    <m/>
    <m/>
    <m/>
    <m/>
  </r>
  <r>
    <s v="GBW"/>
    <n v="203"/>
    <s v="Regional restoration Hubs "/>
    <s v="Restoring 40,000ha of mangroves, 10,000ha of Seagrasses, and Coral Reefs"/>
    <s v="PRESENTED"/>
    <s v="EXCLUDED"/>
    <s v="The blue economy"/>
    <s v="4, 2"/>
    <x v="0"/>
    <m/>
    <s v="Western Indian Ocean"/>
    <s v="Multi"/>
    <s v="Lower middle income"/>
    <m/>
    <m/>
    <m/>
    <m/>
    <s v="Infra asset (brownfield)"/>
    <m/>
    <s v="&lt;=$10m"/>
    <n v="10"/>
    <m/>
    <m/>
    <m/>
    <m/>
    <m/>
    <m/>
    <m/>
    <m/>
    <m/>
    <m/>
    <m/>
    <m/>
    <m/>
    <m/>
    <m/>
    <m/>
    <m/>
    <m/>
    <m/>
    <m/>
    <s v="Feasibility assessment"/>
    <m/>
    <m/>
    <m/>
    <m/>
    <m/>
    <m/>
    <m/>
    <m/>
    <m/>
    <m/>
    <m/>
    <m/>
    <m/>
    <m/>
    <m/>
    <m/>
    <m/>
    <m/>
    <m/>
    <m/>
    <m/>
    <m/>
    <m/>
    <m/>
    <m/>
    <m/>
    <m/>
    <m/>
    <m/>
    <m/>
    <m/>
    <m/>
    <m/>
    <m/>
    <s v="Mitigation  emissions avoidance (e.g., renewable energy, clean cookstoves)"/>
    <m/>
    <m/>
    <m/>
    <m/>
    <m/>
    <m/>
    <m/>
    <m/>
  </r>
  <r>
    <s v="PIDA PAP2"/>
    <n v="204"/>
    <s v="Rehabilitation and creation of cross-border centers in multi-service logistics zones, as part of the development of the Trans-Maghreb Corridor"/>
    <m/>
    <s v="NOT"/>
    <s v="EXCLUDED"/>
    <s v="Transport"/>
    <m/>
    <x v="0"/>
    <m/>
    <s v="North Africa"/>
    <s v="Morocco"/>
    <s v="Lower middle income"/>
    <m/>
    <s v="Transport"/>
    <s v="Border Post"/>
    <m/>
    <s v="Infra asset (brownfield)"/>
    <m/>
    <s v="&lt;=$10m"/>
    <n v="0.7"/>
    <m/>
    <m/>
    <m/>
    <m/>
    <m/>
    <m/>
    <m/>
    <m/>
    <m/>
    <m/>
    <m/>
    <m/>
    <m/>
    <m/>
    <m/>
    <m/>
    <m/>
    <m/>
    <m/>
    <m/>
    <m/>
    <m/>
    <m/>
    <m/>
    <m/>
    <m/>
    <m/>
    <m/>
    <m/>
    <m/>
    <m/>
    <m/>
    <m/>
    <m/>
    <m/>
    <m/>
    <m/>
    <m/>
    <m/>
    <m/>
    <m/>
    <m/>
    <m/>
    <m/>
    <m/>
    <m/>
    <m/>
    <m/>
    <m/>
    <m/>
    <m/>
    <m/>
    <m/>
    <m/>
    <m/>
    <m/>
    <m/>
    <m/>
    <m/>
    <m/>
    <m/>
    <m/>
    <m/>
    <m/>
  </r>
  <r>
    <s v="Fact sheet"/>
    <n v="205"/>
    <s v="Rehabilitation and new drainage infrastuctures in Lagos"/>
    <s v="Construct of 1,100km+ network of primary drainage system in 4 regions_x000a_Build new &amp; rehabilitate existing secondary drainage systems that feed the primary channels_x000a_Context:_x000a_&gt;165km2 will be inundated across 14 LGAs in Lagos leading to &gt; 1.4M people affected by SLR and EE flooding_x000a_Up to $2bn expected capital cost from damage to infrastructures and +$17bn1 loss in annual GDP due to critical disruptions incl. _x000a_Current drainage systems are inadequate and not resilient enough to face upcoming climate events including sea level rise and storm surges"/>
    <s v="NOT"/>
    <s v="EXCLUDED"/>
    <s v="Cities"/>
    <m/>
    <x v="0"/>
    <m/>
    <m/>
    <s v="Nigeria"/>
    <s v="Lower middle income"/>
    <s v="Nigeria: Floodproofing"/>
    <s v="Land Restoration &amp; Building Resilience"/>
    <s v="Infrastructures"/>
    <m/>
    <s v="Infra asset - brownfield (refurbishing, expanding or purchasing an existing facility)"/>
    <m/>
    <s v="$1bn-$5bn"/>
    <n v="3000"/>
    <m/>
    <m/>
    <m/>
    <m/>
    <s v="TBC"/>
    <m/>
    <m/>
    <s v="Lagos State Governement"/>
    <m/>
    <m/>
    <m/>
    <m/>
    <s v="TBC"/>
    <s v="TBC"/>
    <m/>
    <m/>
    <m/>
    <m/>
    <m/>
    <m/>
    <m/>
    <m/>
    <m/>
    <m/>
    <m/>
    <m/>
    <m/>
    <m/>
    <s v="Seed (pre-revenue)_x000a_"/>
    <m/>
    <m/>
    <m/>
    <m/>
    <m/>
    <m/>
    <m/>
    <m/>
    <s v="Concessional finance"/>
    <m/>
    <m/>
    <m/>
    <m/>
    <m/>
    <m/>
    <m/>
    <m/>
    <m/>
    <m/>
    <m/>
    <m/>
    <m/>
    <m/>
    <m/>
    <m/>
    <m/>
    <s v="Adaptation &amp; resilience (e.g., flood defences, climate resilient crops)"/>
    <s v="&gt;400k Population living in areas exposed to severe flooding will be protected_x000a_$1bn in capital cost will be protected from being impacted by sea level rise_x000a_$4.4bn in GDP will also be protected"/>
    <s v="Infrastructure project protecting flooded areas, communities, businesses and inrastructures from flooding risks"/>
    <m/>
    <s v="SDG 13 &amp; 11"/>
    <m/>
    <s v="BCG"/>
    <m/>
    <s v="Olayinka Majekodumni"/>
  </r>
  <r>
    <s v="Fact sheet"/>
    <n v="206"/>
    <s v="Rehabilitation of old landfills and construction of new ones"/>
    <s v="Rehabilitate old landfills and construct 3 new landfills_x000a_Context_x000a_Lagos is a fast-growing city with a population of 27M, expected to reach+47M by 20501 _x000a_Current waste collection and disposal systems are not adapted as current landfills are reaching capacity and are not controlled causing environmental hazard_x000a_The current waste situation leads to unproper waste disposal and clogged drainage systems increasing flooding impacts"/>
    <s v="NOT"/>
    <s v="EXCLUDED"/>
    <s v="Cities"/>
    <m/>
    <x v="0"/>
    <m/>
    <m/>
    <s v="Nigeria"/>
    <s v="Lower middle income"/>
    <s v="Nigeria: More efficient waste management leading to unclogged drainage channels and thus less exposure to flooding risks"/>
    <s v="Water &amp; Cities"/>
    <s v="Waste"/>
    <m/>
    <s v="Revenue generating programs (e.g., smallholder farmer resilience project, with project revenues based on yield increase)"/>
    <m/>
    <s v="$50m-$100m"/>
    <n v="100"/>
    <m/>
    <m/>
    <m/>
    <m/>
    <s v="TBC"/>
    <m/>
    <m/>
    <s v="Lagos State Governement"/>
    <m/>
    <m/>
    <m/>
    <m/>
    <s v="TBC"/>
    <s v="TBC"/>
    <m/>
    <m/>
    <m/>
    <m/>
    <m/>
    <m/>
    <m/>
    <m/>
    <m/>
    <m/>
    <m/>
    <m/>
    <m/>
    <m/>
    <s v="Seed (pre-revenue)_x000a_"/>
    <m/>
    <m/>
    <m/>
    <m/>
    <m/>
    <m/>
    <m/>
    <m/>
    <s v="PPPs"/>
    <m/>
    <m/>
    <m/>
    <m/>
    <m/>
    <m/>
    <m/>
    <m/>
    <m/>
    <m/>
    <m/>
    <m/>
    <m/>
    <m/>
    <m/>
    <m/>
    <m/>
    <s v="Adaptation &amp; resilience (e.g., flood defences, climate resilient crops)"/>
    <s v="11k population living in areas exposed to severe flooding will be protected_x000a_$388mn capital cost will be protected from being impacted by sea level rise_x000a_$4mn GDP will also be protected"/>
    <s v="Efficient waste management systems will lead to unclogged drainage channels so more resilient communities, infrastructures and economy"/>
    <m/>
    <s v="SDG 13 &amp; 11"/>
    <m/>
    <s v="BCG"/>
    <m/>
    <s v="Olayinka Majekodumni"/>
  </r>
  <r>
    <s v="PIDA PAP2"/>
    <n v="207"/>
    <s v="Rehabilitation, modernization and improvement of the services of the Trans-Maghreb railway line"/>
    <m/>
    <s v="NOT"/>
    <s v="EXCLUDED"/>
    <s v="Transport"/>
    <m/>
    <x v="0"/>
    <m/>
    <s v="North Africa"/>
    <s v="Morocco"/>
    <s v="Lower middle income"/>
    <m/>
    <s v="Transport"/>
    <s v="Rail"/>
    <m/>
    <s v="Infra asset (brownfield)"/>
    <m/>
    <s v="$1bn-$5bn"/>
    <n v="4000"/>
    <m/>
    <m/>
    <m/>
    <m/>
    <m/>
    <m/>
    <m/>
    <m/>
    <m/>
    <m/>
    <m/>
    <m/>
    <m/>
    <m/>
    <m/>
    <m/>
    <m/>
    <m/>
    <m/>
    <m/>
    <m/>
    <m/>
    <m/>
    <m/>
    <m/>
    <m/>
    <m/>
    <m/>
    <m/>
    <m/>
    <m/>
    <m/>
    <m/>
    <m/>
    <m/>
    <m/>
    <m/>
    <m/>
    <m/>
    <m/>
    <m/>
    <m/>
    <m/>
    <m/>
    <m/>
    <m/>
    <m/>
    <m/>
    <m/>
    <m/>
    <m/>
    <m/>
    <m/>
    <m/>
    <m/>
    <m/>
    <m/>
    <m/>
    <m/>
    <m/>
    <m/>
    <m/>
    <m/>
    <m/>
  </r>
  <r>
    <s v="Excel fact sheet"/>
    <n v="208"/>
    <s v="Sustainable climate solution and livelihood improvement with a scalable agroforestry system incorporating blended finance (Fairventures Social Forestry)"/>
    <s v="Fairventures developed a scalable approach for the reforestation of degraded land in the tropics and the conservation of existing forests. This is implemented in cooperation with the local population to create sustainable and legal sources of income, thus preventing illegal and environmentally harmful activities such as slash-and-burn agriculture or illegal logging. Involving the local population is crucial to the long-term success and longevity of any restoration approach, and is therefore a cornerstone of Fairventures´ system. Fairventures´ system reforests degraded land with agroforestry plantations of fast growing timber species and agricultural crops. _x000a__x000a_Our next project area is a 19,000 ha timber plantation concession (`HTI`) located in Central Jambi, Sumatra, Indonesia. The land consists of a northern and southern block (split by a river), with both blocks roughly equal size. We will cooperate with the concession holder and local communities to reforest 3,000 ha degraded land, plant agricultural crops on 450 ha, and protect up to 5,000 ha of existing forests. The project will run for at least 25 years and will start in Q4 2022/Q1 2023. "/>
    <s v="NOT"/>
    <s v="EXTENDED"/>
    <s v="Land"/>
    <m/>
    <x v="1"/>
    <m/>
    <m/>
    <s v="Jambi, South Sumatra, Indonesia"/>
    <s v="High income"/>
    <s v="Indonesia, and all premium off-taking countries for fast-growing timber, cash crops and carbon certificates e.g. Singapore, EU, North America. Our underlying business model has the potential to be scaled in other tropical countries around the world.: Project created steady supply of sustainably grown agricultural crops and timber sold to the national/international construction industry and thus carbon stored on a long-term basis. Carbon certificates supplied to reliable long-term partners to reach their net-zero goals."/>
    <s v="Land Restoration &amp; Building Resilience"/>
    <s v="Sustainable production of construction timber, agricultural products and carbon certificates/claims"/>
    <m/>
    <s v="Revenue generating programs (e.g., smallholder farmer resilience project, with project revenues based on yield increase)"/>
    <m/>
    <s v="&lt;=$10m"/>
    <n v="8.5"/>
    <m/>
    <m/>
    <s v="Commited (expected to be invested in 2023): Singapore US$ 700k"/>
    <s v="Temasek Foundation (Singapore based)"/>
    <s v="40/60"/>
    <s v="Financing round to start in Q4, 2022 (fundraising proceeds to fund project development activities in 2024 until 2027)"/>
    <m/>
    <s v="Financing round to start in Q4, 2022 (fundraising proceeds to fund project development activities in 2024 until 2027)"/>
    <m/>
    <m/>
    <m/>
    <m/>
    <s v="Fairventures Enterprise GmbH (Germany)"/>
    <s v="To be newly incorporated Indonesian SPV as indirect subsidiary of Fairventures Enterprise GmbH"/>
    <m/>
    <m/>
    <m/>
    <m/>
    <m/>
    <m/>
    <s v="Structuring &amp; Execution"/>
    <m/>
    <m/>
    <m/>
    <m/>
    <m/>
    <m/>
    <m/>
    <s v="Growth"/>
    <m/>
    <m/>
    <m/>
    <m/>
    <m/>
    <m/>
    <m/>
    <m/>
    <s v="We follow a Blended Finance Strategy to develop our projects, using a mix of Grants, Impact Equity and Impact Loan(s). _x000a__x000a_Years 1 &amp; 2, unlock project development and establish contractual and legal structure, financed by grants_x000a__x000a_Years 2 &amp; 3, develop track-record of successful field implementation, revenue generation and an overall bankable project, financed by impact equity_x000a__x000a_Years 4 &amp; 5, finalise the project development phase whilst delivering on the impact metrics, financed by impact loans_x000a_"/>
    <s v="US$ 200,000"/>
    <m/>
    <m/>
    <m/>
    <m/>
    <m/>
    <m/>
    <m/>
    <m/>
    <m/>
    <m/>
    <m/>
    <m/>
    <m/>
    <m/>
    <m/>
    <m/>
    <s v="Mitigation (nature based sequestration)"/>
    <s v="Environmental impact: the project will reforest 3,000 ha including 450 ha agricultural crops, and up to 5,000 ha forest protection with a sequestration potential of approx 990 kT CO2e. _x000a_Social impact: creation of permanent jobs 50 FTE, seasonal jobs 450 of which at least 50% female, 2,250 improved livelihoods."/>
    <s v="Long-term impact: protection of valuable ecosystems, biodiversity protection, mitigation of climate change impacts through carbon capture, promoting income-generating opportunities prevents local people from engaging in other, sometimes illegal, income-generating activities (for example gold mining, illegal logging, slash-and-burn agriculture) and provides them a secure long-term perspective"/>
    <s v="1) Timber: 1.5m m3 over project lifetime. _x000a_FSF plants only timber species with existing off-take markets. For our fast-growing lightwood timber we closed off-take LoIs with severall processing companies totalling 600,000 m³/year (sufficient for a total portfolio size of around 100.000 hectares)._x000a__x000a_2) Agricultural crops: 12m kg over project lifetime. _x000a_Our main potential off takers come from the health/pharmaceutical and food industry. Supply in these sectors is highly fragmented, and this has become even more so in recent years, e.g. with new products. This opens up new opportunities to enter markets with smaller volumes and limited competition (i.e., natural energy drinks, health supplements)._x000a__x000a_3) Carbon: 990 kT CO2e. _x000a_FSF plans to monetize carbon from its Conservation and Afforestation/Reforestation (AR) activities. The Conservation carbon is planned to be certified by the internationally recognized REDD+ standard/the AR Carbon by VCS standards and sold on the existing markets or direct sale."/>
    <s v="1. No Povety, 8. Decent Work and Economic Growth, 9. Industry Innovation and Infrastructure, 12. Responsible Consumption and Production, 13 Climate Action, 15. Life on Land"/>
    <m/>
    <s v="Sven König"/>
    <m/>
    <s v="sven.koenig@fairventures.earth"/>
  </r>
  <r>
    <s v="Egypt"/>
    <n v="209"/>
    <s v="Renewable Energy instead of Coal Scenario"/>
    <m/>
    <s v="NOT"/>
    <s v="EXCLUDED"/>
    <s v="Energy"/>
    <m/>
    <x v="0"/>
    <m/>
    <s v="North Africa"/>
    <s v="TBD"/>
    <s v="Lower middle income"/>
    <m/>
    <s v="Energy"/>
    <m/>
    <m/>
    <s v="Major program"/>
    <m/>
    <s v="$10bn+"/>
    <n v="68000"/>
    <m/>
    <m/>
    <m/>
    <m/>
    <m/>
    <m/>
    <m/>
    <m/>
    <m/>
    <m/>
    <m/>
    <m/>
    <m/>
    <m/>
    <m/>
    <m/>
    <m/>
    <m/>
    <m/>
    <m/>
    <m/>
    <m/>
    <m/>
    <m/>
    <m/>
    <m/>
    <m/>
    <m/>
    <m/>
    <m/>
    <m/>
    <m/>
    <m/>
    <m/>
    <m/>
    <m/>
    <m/>
    <m/>
    <m/>
    <m/>
    <m/>
    <m/>
    <m/>
    <m/>
    <m/>
    <m/>
    <m/>
    <m/>
    <m/>
    <m/>
    <m/>
    <m/>
    <m/>
    <m/>
    <m/>
    <s v="Mitigation  emissions avoidance (e.g., renewable energy, clean cookstoves)"/>
    <m/>
    <m/>
    <m/>
    <m/>
    <m/>
    <m/>
    <m/>
    <m/>
  </r>
  <r>
    <s v="Fact sheet"/>
    <n v="210"/>
    <s v="Renewable Energy Performance Platform (&quot;REPP&quot;)"/>
    <s v="REPP is an innovative fund with the aim to accelerate the energy transition in Africa. REPP  invests in small to medium-sized renewable energy projects (up to 25MW) and companies in Africa. With 56 investments across 17 African countries, REPP phase 1 is nearing the end of its deployement period. REPP2.0 will be a blended finance facility structured to scale up the work done in phase 1."/>
    <s v="NOT"/>
    <s v="EXCLUDED"/>
    <s v="Energy"/>
    <m/>
    <x v="0"/>
    <m/>
    <s v="Pan African"/>
    <s v="London"/>
    <s v="High income"/>
    <e v="#N/A"/>
    <s v="Energy"/>
    <m/>
    <m/>
    <m/>
    <m/>
    <s v="$100m-$500m"/>
    <n v="500"/>
    <m/>
    <m/>
    <m/>
    <m/>
    <m/>
    <m/>
    <m/>
    <m/>
    <m/>
    <m/>
    <m/>
    <m/>
    <m/>
    <m/>
    <m/>
    <m/>
    <m/>
    <m/>
    <m/>
    <m/>
    <m/>
    <m/>
    <m/>
    <m/>
    <m/>
    <m/>
    <m/>
    <m/>
    <m/>
    <m/>
    <m/>
    <m/>
    <m/>
    <m/>
    <m/>
    <m/>
    <m/>
    <m/>
    <m/>
    <m/>
    <m/>
    <m/>
    <m/>
    <m/>
    <m/>
    <m/>
    <m/>
    <m/>
    <m/>
    <m/>
    <m/>
    <m/>
    <m/>
    <m/>
    <m/>
    <m/>
    <m/>
    <m/>
    <m/>
    <m/>
    <m/>
    <m/>
    <m/>
    <m/>
  </r>
  <r>
    <s v="Egypt"/>
    <n v="211"/>
    <s v="Replacement of thermal power with renewables"/>
    <s v="Egypt will decommission 17 inefficient thermal power plants with combined capacity of 7.5 GW and replace them with 5.1 GW of wind power and 6.2 GW of solar PV. This project to be delivered mainly by the private sector"/>
    <s v="PRESENTED"/>
    <s v="EXTENDED"/>
    <s v="Energy"/>
    <m/>
    <x v="0"/>
    <m/>
    <s v="North Africa"/>
    <s v="Egypt"/>
    <s v="Lower middle income"/>
    <m/>
    <s v="Energy"/>
    <m/>
    <m/>
    <s v="Infra asset (greenfield)"/>
    <s v="Ministry of Electricity and Renewable Energy and Ministry of Environment"/>
    <s v="$5bn-$10bn"/>
    <n v="10000"/>
    <m/>
    <m/>
    <m/>
    <m/>
    <m/>
    <m/>
    <m/>
    <m/>
    <m/>
    <m/>
    <m/>
    <m/>
    <m/>
    <m/>
    <m/>
    <m/>
    <m/>
    <m/>
    <m/>
    <m/>
    <s v="Feasibility assessment"/>
    <m/>
    <m/>
    <m/>
    <m/>
    <m/>
    <m/>
    <m/>
    <m/>
    <m/>
    <m/>
    <m/>
    <m/>
    <m/>
    <m/>
    <m/>
    <m/>
    <m/>
    <m/>
    <m/>
    <m/>
    <m/>
    <m/>
    <m/>
    <m/>
    <m/>
    <m/>
    <m/>
    <m/>
    <m/>
    <m/>
    <m/>
    <m/>
    <m/>
    <m/>
    <s v="Mitigation  emissions avoidance (e.g., renewable energy, clean cookstoves)"/>
    <s v="Replacement of Egypt’s inefficient_x000b_thermal power with renewables will lead to_x000b_GHG reduction of 7.7mn t-CO2e per year helping_x000b_the nation to meet its 2030 emissions_x000a_reduction targets"/>
    <m/>
    <m/>
    <m/>
    <m/>
    <m/>
    <m/>
    <m/>
  </r>
  <r>
    <s v="Egypt"/>
    <n v="212"/>
    <s v="Resilience for most vulnerable and marginal regions"/>
    <s v="Increasing the resilience of climatically vulnerable areas through specific interventions aiming to improve farmer's livelihoods"/>
    <s v="NOT"/>
    <s v="EXCLUDED"/>
    <s v="Cities"/>
    <m/>
    <x v="0"/>
    <m/>
    <s v="North Africa"/>
    <s v="Egypt"/>
    <s v="Lower middle income"/>
    <m/>
    <m/>
    <m/>
    <m/>
    <s v="Major program"/>
    <m/>
    <s v="$500m-$1bn"/>
    <n v="800"/>
    <m/>
    <m/>
    <m/>
    <m/>
    <m/>
    <m/>
    <m/>
    <m/>
    <m/>
    <m/>
    <m/>
    <m/>
    <m/>
    <m/>
    <m/>
    <m/>
    <m/>
    <m/>
    <m/>
    <m/>
    <m/>
    <m/>
    <m/>
    <m/>
    <m/>
    <m/>
    <m/>
    <m/>
    <m/>
    <m/>
    <m/>
    <m/>
    <m/>
    <m/>
    <m/>
    <m/>
    <m/>
    <m/>
    <m/>
    <m/>
    <m/>
    <m/>
    <m/>
    <m/>
    <m/>
    <m/>
    <m/>
    <m/>
    <m/>
    <m/>
    <m/>
    <m/>
    <m/>
    <m/>
    <m/>
    <s v="Adaptation &amp; resilience (e.g., flood defences, climate resilient crops)"/>
    <m/>
    <m/>
    <m/>
    <m/>
    <m/>
    <m/>
    <m/>
    <m/>
  </r>
  <r>
    <s v="CBCC"/>
    <n v="213"/>
    <s v="Resilience-building of the populations of Kwango - KasongoLunda"/>
    <m/>
    <s v="NOT"/>
    <s v="EXCLUDED"/>
    <s v="Cities"/>
    <m/>
    <x v="0"/>
    <m/>
    <s v="Central Africa"/>
    <s v="DR Congo"/>
    <s v="Low income"/>
    <m/>
    <s v="Soil enrichment/soil carbon management/"/>
    <m/>
    <m/>
    <m/>
    <m/>
    <s v="&lt;=$10m"/>
    <n v="10"/>
    <m/>
    <m/>
    <m/>
    <m/>
    <m/>
    <m/>
    <m/>
    <m/>
    <m/>
    <m/>
    <m/>
    <m/>
    <m/>
    <m/>
    <m/>
    <m/>
    <m/>
    <m/>
    <m/>
    <m/>
    <m/>
    <m/>
    <m/>
    <m/>
    <m/>
    <m/>
    <m/>
    <m/>
    <m/>
    <m/>
    <m/>
    <m/>
    <m/>
    <m/>
    <m/>
    <m/>
    <m/>
    <m/>
    <m/>
    <m/>
    <m/>
    <m/>
    <m/>
    <m/>
    <m/>
    <m/>
    <m/>
    <m/>
    <m/>
    <m/>
    <m/>
    <m/>
    <m/>
    <m/>
    <m/>
    <m/>
    <m/>
    <m/>
    <m/>
    <m/>
    <m/>
    <m/>
    <m/>
    <m/>
  </r>
  <r>
    <s v="Breakthrough"/>
    <n v="214"/>
    <s v="Restoration of degraded land"/>
    <s v="The African Forest Landscape Restoration Initiative (AFR100) is a country-led effort to bring 128m ha of degraded land in Africa into restoration by 2030 by mobilizing private and public finance at scale"/>
    <s v="PRESENTED"/>
    <s v="CORE"/>
    <s v="Carbon credit markets"/>
    <m/>
    <x v="0"/>
    <m/>
    <s v="Multi-regional"/>
    <s v="Multi"/>
    <s v="Lower middle income"/>
    <s v="Multi-regional"/>
    <m/>
    <m/>
    <m/>
    <s v="Major program"/>
    <s v="AUDA-NEPAD1 (Secretariat), WRI2, BMZ3, World Bank and Global Evergreening Alliance "/>
    <s v="$5bn-$10bn"/>
    <n v="10000"/>
    <m/>
    <m/>
    <m/>
    <m/>
    <m/>
    <m/>
    <m/>
    <m/>
    <m/>
    <m/>
    <m/>
    <m/>
    <m/>
    <m/>
    <m/>
    <m/>
    <m/>
    <m/>
    <m/>
    <m/>
    <s v="Conceptual design"/>
    <m/>
    <m/>
    <m/>
    <m/>
    <m/>
    <m/>
    <m/>
    <m/>
    <m/>
    <m/>
    <m/>
    <m/>
    <m/>
    <m/>
    <m/>
    <m/>
    <s v="Investment required: Public grants: $4bn (of which $1bn committed) Philanthropic grants: $1bn, Private finance: $5bn (of which $481mn committed)"/>
    <m/>
    <m/>
    <m/>
    <m/>
    <m/>
    <m/>
    <m/>
    <m/>
    <m/>
    <m/>
    <m/>
    <m/>
    <m/>
    <m/>
    <m/>
    <m/>
    <m/>
    <s v="Multi"/>
    <s v="32 countries have committed to restore 128m ha of land which would drive 1.7gt of CO2e/yr carbon sequestration and generate $170bn in net benefits from watershed protection and increased crop yields and forest products. Co-benefits include enhancing food security and combatting rural poverty"/>
    <m/>
    <m/>
    <m/>
    <m/>
    <m/>
    <m/>
    <m/>
  </r>
  <r>
    <s v="[Tycho - BCG]"/>
    <n v="215"/>
    <s v="Richards Bay Mineral"/>
    <s v="Negotiation of power agreement with state utility, combined with renewable energy generation"/>
    <s v="NOT"/>
    <s v="EXCLUDED"/>
    <s v="Energy"/>
    <m/>
    <x v="0"/>
    <m/>
    <m/>
    <s v="South Africa"/>
    <s v="Upper middle income"/>
    <m/>
    <m/>
    <m/>
    <m/>
    <m/>
    <m/>
    <s v="TBD"/>
    <s v="TBD"/>
    <m/>
    <m/>
    <m/>
    <m/>
    <m/>
    <m/>
    <m/>
    <m/>
    <m/>
    <m/>
    <m/>
    <m/>
    <m/>
    <m/>
    <m/>
    <m/>
    <m/>
    <m/>
    <m/>
    <m/>
    <m/>
    <m/>
    <m/>
    <m/>
    <m/>
    <m/>
    <m/>
    <m/>
    <m/>
    <m/>
    <m/>
    <m/>
    <m/>
    <m/>
    <m/>
    <m/>
    <m/>
    <m/>
    <m/>
    <m/>
    <m/>
    <m/>
    <m/>
    <m/>
    <m/>
    <m/>
    <m/>
    <m/>
    <m/>
    <m/>
    <m/>
    <m/>
    <m/>
    <m/>
    <m/>
    <m/>
    <m/>
    <m/>
    <m/>
    <m/>
    <m/>
    <m/>
    <m/>
    <m/>
  </r>
  <r>
    <s v="PIDA PAP2"/>
    <n v="216"/>
    <s v="Rihaid El Birdi – Om Dafug"/>
    <m/>
    <s v="NOT"/>
    <s v="EXCLUDED"/>
    <s v="Transport"/>
    <m/>
    <x v="0"/>
    <m/>
    <s v="Multi-regional"/>
    <s v="Central African Republic, Sudan"/>
    <s v="Low income"/>
    <m/>
    <s v="Transport"/>
    <s v="Road"/>
    <m/>
    <s v="Infra asset (greenfield)"/>
    <m/>
    <s v="$100m-$500m"/>
    <n v="102"/>
    <m/>
    <m/>
    <m/>
    <m/>
    <m/>
    <m/>
    <m/>
    <m/>
    <m/>
    <m/>
    <m/>
    <m/>
    <m/>
    <m/>
    <m/>
    <m/>
    <m/>
    <m/>
    <m/>
    <m/>
    <m/>
    <m/>
    <m/>
    <m/>
    <m/>
    <m/>
    <m/>
    <m/>
    <m/>
    <m/>
    <m/>
    <m/>
    <m/>
    <m/>
    <m/>
    <m/>
    <m/>
    <m/>
    <m/>
    <m/>
    <m/>
    <m/>
    <m/>
    <m/>
    <m/>
    <m/>
    <m/>
    <m/>
    <m/>
    <m/>
    <m/>
    <m/>
    <m/>
    <m/>
    <m/>
    <m/>
    <m/>
    <m/>
    <m/>
    <m/>
    <m/>
    <m/>
    <m/>
    <m/>
  </r>
  <r>
    <s v="PIDA PAP2"/>
    <n v="217"/>
    <s v="SADC Regional Carrier-Neutral Data Center"/>
    <m/>
    <s v="NOT"/>
    <s v="EXCLUDED"/>
    <s v="Digital transformations"/>
    <m/>
    <x v="0"/>
    <m/>
    <s v="Southern Africa"/>
    <s v="South Africa"/>
    <s v="Upper middle income"/>
    <m/>
    <s v="ICT"/>
    <s v="Data Centers"/>
    <m/>
    <m/>
    <m/>
    <s v="&lt;=$10m"/>
    <n v="10"/>
    <m/>
    <m/>
    <m/>
    <m/>
    <m/>
    <m/>
    <m/>
    <m/>
    <m/>
    <m/>
    <m/>
    <m/>
    <m/>
    <m/>
    <m/>
    <m/>
    <m/>
    <m/>
    <m/>
    <m/>
    <m/>
    <m/>
    <m/>
    <m/>
    <m/>
    <m/>
    <m/>
    <m/>
    <m/>
    <m/>
    <m/>
    <m/>
    <m/>
    <m/>
    <m/>
    <m/>
    <m/>
    <m/>
    <m/>
    <m/>
    <m/>
    <m/>
    <m/>
    <m/>
    <m/>
    <m/>
    <m/>
    <m/>
    <m/>
    <m/>
    <m/>
    <m/>
    <m/>
    <m/>
    <m/>
    <m/>
    <m/>
    <m/>
    <m/>
    <m/>
    <m/>
    <m/>
    <m/>
    <m/>
  </r>
  <r>
    <s v="Egypt"/>
    <n v="218"/>
    <s v="Scaling up solar pumping for irrigation"/>
    <s v="Providing renewable energy solutions to smallholder farmers, and establishing functional links and networks with partners"/>
    <s v="NOT"/>
    <s v="EXCLUDED"/>
    <s v="Agriculture"/>
    <n v="1"/>
    <x v="0"/>
    <m/>
    <s v="North Africa"/>
    <s v="Egypt"/>
    <s v="Lower middle income"/>
    <m/>
    <m/>
    <m/>
    <m/>
    <s v="Limited-scope program"/>
    <m/>
    <s v="$10m-$50m"/>
    <n v="50"/>
    <m/>
    <m/>
    <m/>
    <m/>
    <m/>
    <m/>
    <m/>
    <m/>
    <m/>
    <m/>
    <m/>
    <m/>
    <m/>
    <m/>
    <m/>
    <m/>
    <m/>
    <m/>
    <m/>
    <m/>
    <m/>
    <m/>
    <m/>
    <m/>
    <m/>
    <m/>
    <m/>
    <m/>
    <m/>
    <m/>
    <m/>
    <m/>
    <m/>
    <m/>
    <m/>
    <m/>
    <m/>
    <m/>
    <m/>
    <m/>
    <m/>
    <m/>
    <m/>
    <m/>
    <m/>
    <m/>
    <m/>
    <m/>
    <m/>
    <m/>
    <m/>
    <m/>
    <m/>
    <m/>
    <m/>
    <s v="Multi"/>
    <m/>
    <m/>
    <m/>
    <m/>
    <m/>
    <m/>
    <m/>
    <m/>
  </r>
  <r>
    <s v="Fact sheet"/>
    <n v="219"/>
    <s v="Schonau Solar Energy"/>
    <s v="Schonau Solar Energy is a 125 MWp solar PV plant being developed by Emesco Energy Namibia. near the town of Karasburg in the //Kharas Region of southern Namibia._x000a__x000a_The project will generate and export the electricity with the purpose of selling energy into the Southern African Power Pool (SAPP) Competitive Markets._x000a_The plant will support carbon mitigation and reduce cost of energy across the SAPP member countries."/>
    <s v="NOT"/>
    <s v="EXTENDED"/>
    <s v="Energy"/>
    <m/>
    <x v="0"/>
    <m/>
    <m/>
    <s v="Namibia"/>
    <s v="Upper middle income"/>
    <s v="Namibia, South Africa, Lesotho, Eswatini, Zimbabwe, Botswana, Zimbabwe, Mozambique, Zambia, Malawi &amp; DRC : Increase in infrastructure in Namibia, Decarbonaization of Southern African Utilites, Foreign direct investment in SADC, improved access to energy, reduced cost of energy, increase economic opportunities for individuals, insrease in skills levels, stimilation of economic growth in rural Namibia."/>
    <s v="Energy"/>
    <s v="Solar PV"/>
    <m/>
    <s v="Infra asset - greenfield (building brand new facilities from the ground up)"/>
    <m/>
    <s v="$100m-$500m"/>
    <n v="107"/>
    <m/>
    <m/>
    <s v="US$ 25 m commited"/>
    <s v="Development Bank of Namibia"/>
    <s v="75/25"/>
    <s v="US$ 5 m"/>
    <m/>
    <s v="Emesco Energy"/>
    <m/>
    <m/>
    <m/>
    <m/>
    <s v="Emesco Energy"/>
    <s v="To appointed through competetive bid process"/>
    <m/>
    <m/>
    <m/>
    <m/>
    <m/>
    <m/>
    <s v="Structuring &amp; Execution"/>
    <m/>
    <m/>
    <m/>
    <m/>
    <m/>
    <m/>
    <m/>
    <s v="Seed (pre-revenue)_x000a_"/>
    <m/>
    <m/>
    <m/>
    <m/>
    <m/>
    <m/>
    <m/>
    <m/>
    <s v="Senior debt, Concessional debt, Common equity, guarantee."/>
    <s v="US$ 20 m"/>
    <m/>
    <m/>
    <m/>
    <m/>
    <m/>
    <m/>
    <m/>
    <m/>
    <m/>
    <m/>
    <m/>
    <m/>
    <m/>
    <m/>
    <m/>
    <m/>
    <s v="Mitigation  emissions avoidance (e.g., renewable energy, clean cookstoves)"/>
    <s v="The plant will reduce the annual GHG's emitted in the production of utility supplied power in the region by 331 973 tCO2. This investment in Namibia's energy supply industry will result in the cost of energy reducing across the region, thereby improving access to energy, and opportunities for individuals. The project will increase skill levels in the region, creating 400 temporary job opportunities during construction, 60 seasonal and 15 permanent during operations."/>
    <s v="Mitigation figures based on production &amp; UN Clean Development Mechanism - Standardized baseline grid emission factor for Southern African Power Pool. "/>
    <s v="There are 600 m people in the SDAC region without power. South African Power Pool consists of 12 member countries. South Africa as major contributor to the SAPP has failing infrastructure which increases the addressable for the project."/>
    <s v="7. Affordable clean energy_x000a_8. Decent work &amp; economic growth_x000a_9. Industry, innovation &amp; infrastructure_x000a_13. Climate action"/>
    <s v="MRV mechanisms applicable for renewable energy projects"/>
    <s v="Roger Avice du Buisson"/>
    <m/>
    <s v="roger.avicedubuisson@emesco.co.za"/>
  </r>
  <r>
    <s v="Deka"/>
    <n v="220"/>
    <s v="SDG7 Initiative for Africa SPV (SDG7-i4A)"/>
    <s v="Provides a strategic ESG investment framework for leveraging the private sector towards the finance needs of Africa’s energy transformation based on three pillars of sustainability, governance, and financ"/>
    <s v="NOT"/>
    <s v="EXCLUDED"/>
    <s v="Energy"/>
    <m/>
    <x v="0"/>
    <m/>
    <s v="Multi-regional"/>
    <s v="Multi"/>
    <s v="Lower middle income"/>
    <m/>
    <s v="Energy"/>
    <m/>
    <m/>
    <s v="Major program"/>
    <m/>
    <s v="$10bn+"/>
    <n v="20000"/>
    <m/>
    <m/>
    <m/>
    <m/>
    <m/>
    <m/>
    <m/>
    <m/>
    <m/>
    <m/>
    <m/>
    <m/>
    <m/>
    <m/>
    <m/>
    <m/>
    <m/>
    <m/>
    <m/>
    <m/>
    <m/>
    <m/>
    <m/>
    <m/>
    <m/>
    <m/>
    <m/>
    <m/>
    <m/>
    <m/>
    <m/>
    <m/>
    <m/>
    <m/>
    <m/>
    <m/>
    <m/>
    <m/>
    <m/>
    <m/>
    <m/>
    <m/>
    <m/>
    <m/>
    <m/>
    <m/>
    <m/>
    <m/>
    <m/>
    <m/>
    <m/>
    <m/>
    <m/>
    <m/>
    <m/>
    <m/>
    <m/>
    <m/>
    <m/>
    <m/>
    <m/>
    <m/>
    <m/>
    <m/>
  </r>
  <r>
    <s v="Chris Hock"/>
    <n v="221"/>
    <s v="Shp recycling (IMO/ EU certified)"/>
    <m/>
    <s v="NOT"/>
    <s v="EXCLUDED"/>
    <s v="Carbon credit markets"/>
    <m/>
    <x v="0"/>
    <m/>
    <m/>
    <s v="TBD"/>
    <s v="Lower middle income"/>
    <m/>
    <m/>
    <m/>
    <m/>
    <m/>
    <m/>
    <s v="TBD"/>
    <s v="TBD"/>
    <m/>
    <m/>
    <m/>
    <m/>
    <m/>
    <m/>
    <m/>
    <m/>
    <m/>
    <m/>
    <m/>
    <m/>
    <m/>
    <m/>
    <m/>
    <m/>
    <m/>
    <m/>
    <m/>
    <m/>
    <m/>
    <m/>
    <m/>
    <m/>
    <m/>
    <m/>
    <m/>
    <m/>
    <m/>
    <m/>
    <m/>
    <m/>
    <m/>
    <m/>
    <m/>
    <m/>
    <m/>
    <m/>
    <m/>
    <m/>
    <m/>
    <m/>
    <m/>
    <m/>
    <m/>
    <m/>
    <m/>
    <m/>
    <m/>
    <m/>
    <m/>
    <m/>
    <m/>
    <m/>
    <m/>
    <m/>
    <m/>
    <m/>
    <m/>
    <m/>
    <m/>
    <m/>
    <m/>
    <m/>
  </r>
  <r>
    <s v="CBCC"/>
    <n v="222"/>
    <s v="Small hydroelectric power plants in the CAR"/>
    <s v="Promotion of SHPPs to supply mini-grids in rural Central African Republic"/>
    <s v="NOT"/>
    <s v="EXCLUDED"/>
    <s v="Energy"/>
    <m/>
    <x v="0"/>
    <m/>
    <s v="Central Africa"/>
    <s v="Central African Republic"/>
    <s v="Low income"/>
    <m/>
    <s v="Energy"/>
    <m/>
    <m/>
    <s v="Limited-scope program"/>
    <m/>
    <s v="$10m-$50m"/>
    <n v="19"/>
    <m/>
    <m/>
    <m/>
    <m/>
    <m/>
    <m/>
    <m/>
    <m/>
    <m/>
    <m/>
    <m/>
    <m/>
    <m/>
    <m/>
    <m/>
    <m/>
    <m/>
    <m/>
    <m/>
    <m/>
    <m/>
    <m/>
    <m/>
    <m/>
    <m/>
    <m/>
    <m/>
    <m/>
    <m/>
    <m/>
    <m/>
    <m/>
    <m/>
    <m/>
    <m/>
    <m/>
    <m/>
    <m/>
    <m/>
    <m/>
    <m/>
    <m/>
    <m/>
    <m/>
    <m/>
    <m/>
    <m/>
    <m/>
    <m/>
    <m/>
    <m/>
    <m/>
    <m/>
    <m/>
    <m/>
    <s v="Mitigation  emissions avoidance (e.g., renewable energy, clean cookstoves)"/>
    <m/>
    <m/>
    <m/>
    <m/>
    <m/>
    <m/>
    <m/>
    <m/>
  </r>
  <r>
    <s v="GBW"/>
    <n v="223"/>
    <s v="Small-scale fisheries and related value chains"/>
    <s v="Building Artisanal Fisheries incubators &amp; accelerators targeting 75,000 fisherman"/>
    <s v="NOT"/>
    <s v="EXCLUDED"/>
    <s v="The blue economy"/>
    <m/>
    <x v="0"/>
    <m/>
    <s v="Western Indian Ocean"/>
    <s v="Multi"/>
    <s v="Lower middle income"/>
    <m/>
    <m/>
    <m/>
    <m/>
    <s v="Infra asset (brownfield)"/>
    <m/>
    <s v="$10m-$50m"/>
    <n v="30"/>
    <m/>
    <m/>
    <m/>
    <m/>
    <m/>
    <m/>
    <m/>
    <m/>
    <m/>
    <m/>
    <m/>
    <m/>
    <m/>
    <m/>
    <m/>
    <m/>
    <m/>
    <m/>
    <m/>
    <m/>
    <m/>
    <m/>
    <m/>
    <m/>
    <m/>
    <m/>
    <m/>
    <m/>
    <m/>
    <m/>
    <m/>
    <m/>
    <m/>
    <m/>
    <m/>
    <m/>
    <m/>
    <m/>
    <m/>
    <m/>
    <m/>
    <m/>
    <m/>
    <m/>
    <m/>
    <m/>
    <m/>
    <m/>
    <m/>
    <m/>
    <m/>
    <m/>
    <m/>
    <m/>
    <m/>
    <s v="Adaptation &amp; resilience (e.g., flood defences, climate resilient crops)"/>
    <m/>
    <m/>
    <m/>
    <m/>
    <m/>
    <m/>
    <m/>
    <m/>
  </r>
  <r>
    <s v="Fact sheet"/>
    <n v="224"/>
    <s v="Social asset relocation and retofitting"/>
    <s v="Retrofit or relocate ~500 public schools and ~350 public health facilities with flood protection systems_x000a_Context_x000a_14 LGAs in Lagos at risk of permanent flooding have 1,0001 social infrastructure assets_x000a_+4002 Lagos hospital and healthcare facility at risk of permanent flooding by 2030_x000a_+5002  schools in Lagos vulnerable to permanent flooding by 2030"/>
    <s v="NOT"/>
    <s v="EXCLUDED"/>
    <s v="Cities"/>
    <m/>
    <x v="0"/>
    <m/>
    <m/>
    <s v="Nigeria"/>
    <s v="Lower middle income"/>
    <s v="Nigeria: Ensure access to health and education services to the_x000b_most vulnerable"/>
    <s v="Water &amp; Cities"/>
    <s v="Health &amp; Education"/>
    <m/>
    <s v="Infra asset - brownfield (refurbishing, expanding or purchasing an existing facility)"/>
    <m/>
    <s v="$10m-$50m"/>
    <n v="20"/>
    <m/>
    <m/>
    <m/>
    <m/>
    <s v="TBC"/>
    <m/>
    <m/>
    <s v="Lagos State Governement"/>
    <m/>
    <m/>
    <m/>
    <m/>
    <s v="TBC"/>
    <s v="TBC"/>
    <m/>
    <m/>
    <m/>
    <m/>
    <m/>
    <m/>
    <m/>
    <m/>
    <m/>
    <m/>
    <m/>
    <m/>
    <m/>
    <m/>
    <s v="Seed (pre-revenue)_x000a_"/>
    <m/>
    <m/>
    <m/>
    <m/>
    <m/>
    <m/>
    <m/>
    <m/>
    <s v="Grants or guarantees"/>
    <m/>
    <m/>
    <m/>
    <m/>
    <m/>
    <m/>
    <m/>
    <m/>
    <m/>
    <m/>
    <m/>
    <m/>
    <m/>
    <m/>
    <m/>
    <m/>
    <m/>
    <s v="Adaptation &amp; resilience (e.g., flood defences, climate resilient crops)"/>
    <s v="&gt;2.5mn Population living in areas exposed to severe flooding will be protected_x000a_$560mn in capital cost and GDP will be protected from being impacted by sea level rise"/>
    <s v="Ensure access to health and education services to the_x000b_most vulnerable by floodproofing social assets"/>
    <m/>
    <s v="SDG 13 &amp; 11"/>
    <m/>
    <s v="BCG"/>
    <m/>
    <s v="Olayinka Majekodumni"/>
  </r>
  <r>
    <s v="Santiago"/>
    <n v="225"/>
    <s v="Sodium Carbonate Production Plant"/>
    <m/>
    <s v="NOT"/>
    <s v="EXCLUDED"/>
    <s v="Industry"/>
    <m/>
    <x v="2"/>
    <m/>
    <s v="Southern Cone"/>
    <s v="Argentina"/>
    <s v="Upper middle income"/>
    <m/>
    <s v="Raw material supply chains"/>
    <m/>
    <m/>
    <m/>
    <m/>
    <s v="$100m-$500m"/>
    <n v="200"/>
    <m/>
    <m/>
    <m/>
    <m/>
    <m/>
    <m/>
    <m/>
    <m/>
    <m/>
    <m/>
    <m/>
    <m/>
    <m/>
    <m/>
    <m/>
    <m/>
    <m/>
    <m/>
    <m/>
    <m/>
    <m/>
    <m/>
    <m/>
    <m/>
    <m/>
    <m/>
    <m/>
    <m/>
    <m/>
    <m/>
    <m/>
    <m/>
    <m/>
    <m/>
    <m/>
    <m/>
    <m/>
    <m/>
    <m/>
    <m/>
    <m/>
    <m/>
    <m/>
    <m/>
    <m/>
    <m/>
    <m/>
    <m/>
    <m/>
    <m/>
    <m/>
    <m/>
    <m/>
    <m/>
    <m/>
    <m/>
    <m/>
    <m/>
    <s v="Sodium Carbonate Production Plant with CO2 supply from thermal power generation plant (CCSU)"/>
    <m/>
    <m/>
    <m/>
    <m/>
    <m/>
  </r>
  <r>
    <s v="Santiago"/>
    <n v="226"/>
    <s v="Solar Plant Suriname"/>
    <s v="Photovoltaic system with almost 1,000 panels, with an installed capacity of 250 kW"/>
    <s v="NOT"/>
    <s v="EXCLUDED"/>
    <s v="Energy"/>
    <m/>
    <x v="2"/>
    <m/>
    <s v="Caribbean"/>
    <s v="Surinam"/>
    <s v="Upper middle income"/>
    <s v="Brownsweg, Surinam"/>
    <s v="Energy transition"/>
    <m/>
    <m/>
    <m/>
    <m/>
    <s v="&lt;=$10m"/>
    <n v="4"/>
    <m/>
    <m/>
    <m/>
    <m/>
    <m/>
    <m/>
    <m/>
    <m/>
    <m/>
    <m/>
    <m/>
    <m/>
    <m/>
    <m/>
    <m/>
    <m/>
    <m/>
    <m/>
    <m/>
    <m/>
    <m/>
    <m/>
    <m/>
    <m/>
    <m/>
    <m/>
    <m/>
    <m/>
    <m/>
    <m/>
    <m/>
    <m/>
    <m/>
    <m/>
    <m/>
    <m/>
    <m/>
    <m/>
    <m/>
    <m/>
    <m/>
    <m/>
    <m/>
    <m/>
    <m/>
    <m/>
    <m/>
    <m/>
    <m/>
    <m/>
    <m/>
    <m/>
    <m/>
    <m/>
    <m/>
    <m/>
    <m/>
    <m/>
    <m/>
    <m/>
    <m/>
    <m/>
    <m/>
    <m/>
  </r>
  <r>
    <s v="CBCC"/>
    <n v="227"/>
    <s v="Study and implementation of the Ruzizi I and Ruzizi Rehabilitation Program II and development of Ruzizi IIIQ"/>
    <m/>
    <s v="NOT"/>
    <s v="EXCLUDED"/>
    <s v="Energy"/>
    <m/>
    <x v="0"/>
    <m/>
    <s v="Central Africa"/>
    <s v="Burundi"/>
    <s v="Low income"/>
    <m/>
    <s v="Access to clean energy/emission reduction/avoidance"/>
    <m/>
    <m/>
    <s v="Infra asset (greenfield)"/>
    <m/>
    <s v="$100m-$500m"/>
    <n v="392.7"/>
    <m/>
    <m/>
    <m/>
    <m/>
    <m/>
    <m/>
    <m/>
    <m/>
    <m/>
    <m/>
    <m/>
    <m/>
    <m/>
    <m/>
    <m/>
    <m/>
    <m/>
    <m/>
    <m/>
    <m/>
    <m/>
    <m/>
    <m/>
    <m/>
    <m/>
    <m/>
    <m/>
    <m/>
    <m/>
    <m/>
    <m/>
    <m/>
    <m/>
    <m/>
    <m/>
    <m/>
    <m/>
    <m/>
    <m/>
    <m/>
    <m/>
    <m/>
    <m/>
    <m/>
    <m/>
    <m/>
    <m/>
    <m/>
    <m/>
    <m/>
    <m/>
    <m/>
    <m/>
    <m/>
    <m/>
    <s v="Mitigation  emissions avoidance (e.g., renewable energy, clean cookstoves)"/>
    <m/>
    <m/>
    <m/>
    <m/>
    <m/>
    <m/>
    <m/>
    <m/>
  </r>
  <r>
    <s v="PIDA PAP2"/>
    <n v="228"/>
    <s v="Sudan section of the Fiber optic connectivity component of the Port Sudan to Douala corridor "/>
    <m/>
    <s v="NOT"/>
    <s v="EXCLUDED"/>
    <s v="Digital transformations"/>
    <m/>
    <x v="0"/>
    <m/>
    <s v="Multi-regional"/>
    <s v="Sudan, Cameroon"/>
    <s v="Low income"/>
    <m/>
    <s v="ICT"/>
    <s v="Terrestrial Connectivity Infrastructure"/>
    <m/>
    <s v="Infra asset (greenfield)"/>
    <m/>
    <s v="$50m-$100m"/>
    <n v="55"/>
    <m/>
    <m/>
    <m/>
    <m/>
    <m/>
    <m/>
    <m/>
    <m/>
    <m/>
    <m/>
    <m/>
    <m/>
    <m/>
    <m/>
    <m/>
    <m/>
    <m/>
    <m/>
    <m/>
    <m/>
    <m/>
    <m/>
    <m/>
    <m/>
    <m/>
    <m/>
    <m/>
    <m/>
    <m/>
    <m/>
    <m/>
    <m/>
    <m/>
    <m/>
    <m/>
    <m/>
    <m/>
    <m/>
    <m/>
    <m/>
    <m/>
    <m/>
    <m/>
    <m/>
    <m/>
    <m/>
    <m/>
    <m/>
    <m/>
    <m/>
    <m/>
    <m/>
    <m/>
    <m/>
    <m/>
    <m/>
    <m/>
    <m/>
    <m/>
    <m/>
    <m/>
    <m/>
    <m/>
    <m/>
  </r>
  <r>
    <s v="CBCC"/>
    <n v="229"/>
    <s v="Support for improving access to drinking water and sanitation in rural areas urban, peri-urban and semi-urban"/>
    <m/>
    <s v="NOT"/>
    <s v="EXCLUDED"/>
    <s v="Water"/>
    <n v="2"/>
    <x v="0"/>
    <m/>
    <s v="Multi-regional"/>
    <s v="Multi"/>
    <s v="Lower middle income"/>
    <m/>
    <s v="Access to clean water/adaptation/wastewater management, etc."/>
    <m/>
    <m/>
    <s v="Limited-scope program"/>
    <m/>
    <s v="$500m-$1bn"/>
    <n v="595.95029999999997"/>
    <m/>
    <m/>
    <m/>
    <m/>
    <m/>
    <m/>
    <m/>
    <m/>
    <m/>
    <m/>
    <m/>
    <m/>
    <m/>
    <m/>
    <m/>
    <m/>
    <m/>
    <m/>
    <m/>
    <m/>
    <m/>
    <m/>
    <m/>
    <m/>
    <m/>
    <m/>
    <m/>
    <m/>
    <m/>
    <m/>
    <m/>
    <m/>
    <m/>
    <m/>
    <m/>
    <m/>
    <m/>
    <m/>
    <m/>
    <m/>
    <m/>
    <m/>
    <m/>
    <m/>
    <m/>
    <m/>
    <m/>
    <m/>
    <m/>
    <m/>
    <m/>
    <m/>
    <m/>
    <m/>
    <m/>
    <s v="Adaptation &amp; resilience (e.g., flood defences, climate resilient crops)"/>
    <m/>
    <m/>
    <m/>
    <m/>
    <m/>
    <m/>
    <m/>
    <m/>
  </r>
  <r>
    <s v="PIDA PAP2"/>
    <n v="230"/>
    <s v="Support program for the facilitation of transport by inland waterways, the securing of river navigation and the sustainable management of water resources in the Congo Basin"/>
    <m/>
    <s v="NOT"/>
    <s v="EXCLUDED"/>
    <s v="Transport"/>
    <n v="6"/>
    <x v="0"/>
    <m/>
    <s v="Central Africa"/>
    <s v="DR Congo"/>
    <s v="Low income"/>
    <m/>
    <s v="Transport"/>
    <s v="Inland Water Transport"/>
    <m/>
    <m/>
    <m/>
    <s v="$50m-$100m"/>
    <n v="93.81"/>
    <m/>
    <m/>
    <m/>
    <m/>
    <m/>
    <m/>
    <m/>
    <m/>
    <m/>
    <m/>
    <m/>
    <m/>
    <m/>
    <m/>
    <m/>
    <m/>
    <m/>
    <m/>
    <m/>
    <m/>
    <m/>
    <m/>
    <m/>
    <m/>
    <m/>
    <m/>
    <m/>
    <m/>
    <m/>
    <m/>
    <m/>
    <m/>
    <m/>
    <m/>
    <m/>
    <m/>
    <m/>
    <m/>
    <m/>
    <m/>
    <m/>
    <m/>
    <m/>
    <m/>
    <m/>
    <m/>
    <m/>
    <m/>
    <m/>
    <m/>
    <m/>
    <m/>
    <m/>
    <m/>
    <m/>
    <m/>
    <m/>
    <m/>
    <m/>
    <m/>
    <m/>
    <m/>
    <m/>
    <m/>
  </r>
  <r>
    <s v="Santiago"/>
    <n v="231"/>
    <s v="Supporting the Chilean Low Emission Transportation Strategy (CLETS)"/>
    <s v="El sector del transporte produce actualmente alrededor del 11,5% de las emisiones chilenas de GEI (INGEI 2016). De ello, (casi 20 MtCO2 eq en 2010, casi 25 en 2013), la movilidad urbana pública representa aproximadamente una quinta parte (alrededor de 5,4 millones de t CO2 eq año -1 en 2016), mientras que al mismo tiempo tiene un impacto desproporcionado en la Calidad ambiental (en general) percibida de los entornos urbanos. Un total de 216 vehículos con cero o con bajas emisiones (menos del 0.005% de la flota total) ocurre en Chile (INE 2016), la mayoría de ellos concentrados en Santiago. La metrópolis cuenta con más de 1.2 millones de vehículos privados, 6577 autobuses urbanos, más de 38 mil taxis y 5 líneas de metro con más de 104 km de vías (2016), así como uno de los sistemas de tránsito rápido (BRT) mejor desarrollados. En América Latina: 61,7 km de carriles segregados, 31 km de carriles exclusivos y 119,3 km de pistas exclusivas para autobuses.cleaner mobility is not possible without the incorporation of traditional modes of public transport (in this project, urban bus and cab) into the change"/>
    <s v="NOT"/>
    <s v="EXCLUDED"/>
    <s v="Transport"/>
    <m/>
    <x v="2"/>
    <m/>
    <s v="Southern Cone"/>
    <s v="Chile"/>
    <s v="High income"/>
    <s v="CH"/>
    <s v="Electromobility"/>
    <m/>
    <m/>
    <m/>
    <m/>
    <s v="$50m-$100m"/>
    <n v="61.122"/>
    <m/>
    <m/>
    <m/>
    <m/>
    <m/>
    <m/>
    <m/>
    <m/>
    <m/>
    <m/>
    <m/>
    <m/>
    <s v="CAF junto con el Ministerio de Ambiente (MMA), Ministerio de Transporte y Telecomunicaciones (MTT), Ministerio de Vivienda y Urbanismo (MINVU)."/>
    <m/>
    <m/>
    <m/>
    <m/>
    <m/>
    <m/>
    <m/>
    <m/>
    <m/>
    <m/>
    <m/>
    <m/>
    <m/>
    <m/>
    <m/>
    <m/>
    <m/>
    <m/>
    <m/>
    <m/>
    <m/>
    <m/>
    <m/>
    <m/>
    <m/>
    <m/>
    <m/>
    <m/>
    <m/>
    <m/>
    <m/>
    <m/>
    <m/>
    <m/>
    <m/>
    <m/>
    <m/>
    <m/>
    <m/>
    <m/>
    <m/>
    <m/>
    <m/>
    <m/>
    <m/>
    <m/>
    <m/>
    <m/>
    <m/>
    <m/>
    <m/>
  </r>
  <r>
    <s v="Santiago"/>
    <n v="232"/>
    <s v="SUSTAINABLE AND RESILIENT GROWTH PROGRAM II"/>
    <s v="the project seeks to support the country's economic growth in the context of the COVID-19 health emergency."/>
    <s v="NOT"/>
    <s v="EXCLUDED"/>
    <s v="Energy"/>
    <m/>
    <x v="2"/>
    <m/>
    <s v="Andes"/>
    <s v="Colombia"/>
    <s v="Upper middle income"/>
    <s v="Colombia"/>
    <s v="Energy transition"/>
    <m/>
    <m/>
    <m/>
    <m/>
    <s v="$1bn-$5bn"/>
    <n v="1250"/>
    <m/>
    <m/>
    <m/>
    <m/>
    <m/>
    <m/>
    <m/>
    <m/>
    <m/>
    <m/>
    <m/>
    <m/>
    <s v="IDB, Ministerio de Energia de Chile"/>
    <m/>
    <m/>
    <m/>
    <m/>
    <m/>
    <m/>
    <m/>
    <m/>
    <m/>
    <m/>
    <m/>
    <m/>
    <m/>
    <m/>
    <m/>
    <m/>
    <m/>
    <m/>
    <m/>
    <m/>
    <m/>
    <m/>
    <m/>
    <m/>
    <m/>
    <m/>
    <m/>
    <m/>
    <m/>
    <m/>
    <m/>
    <m/>
    <m/>
    <m/>
    <m/>
    <m/>
    <m/>
    <m/>
    <m/>
    <m/>
    <m/>
    <m/>
    <m/>
    <m/>
    <m/>
    <m/>
    <m/>
    <m/>
    <m/>
    <m/>
    <m/>
  </r>
  <r>
    <s v="Fact sheet"/>
    <n v="233"/>
    <s v="Living Indus – Ecological restoration of the Indus Basin"/>
    <s v="Living Indus is an umbrella initiative and a call to action to lead and consolidate adaptation and mitigation initiatives to bolster the readiness of the Indus Basin for climate change, including 25 interventions that focus on nature-based solutions and ecosystem-based adaptation approaches to protect, conserve and restore natural, terrestrial, freshwater, coastal and marine ecosystems in the Indus Basin. _x000a_Home to c.90% of Pakistan’s population and more than 75% of its economy, the Basin is one of the world’s most vulnerable natural systems to the effects of climate change, and an important carbon sink, with 1,464 km2 of mangroves that sequester 76 MtCO2e/yr"/>
    <s v="PRESENTED"/>
    <s v="CORE"/>
    <s v="The blue economy"/>
    <m/>
    <x v="1"/>
    <s v="LII is an umbrella initiative, which aims to incubate and mainstream the ecological restoration of Indus. The 25 proposed interventions cutacross multiple sectors and endorse a range of ongoing and piloted initiatives to support and / or scale up for example Recharge Pakistan, CGPI, CGPM, 10 Billion Tree programme, GLOF II etc. The 25 proposed interventions are listed as follows:_x000a_1.  A Living Indus Knowledge Platform: Crowd sourcing knowledge _x000a_2.  Indus Trust Fund _x000a_3.  Climate and Nature Performance Bonds for a Living Indus _x000a_4.  Social Entrepreneurship for a Climate Resilient Indus_x000a_5.  Community Access to Clean Energy _x000a_6.  Zero Plastic Waste Cities Along the Indus_x000a_7.  Urban Forests along the Indus_x000a_8.  100,000 Community Ponds_x000a_9.  Green Infrastructure for Flood Control and Groundwater Recharge_x000a_10.  Sustainable Groundwater Governance through Provincial Water Acts_x000a_11.  Indus Protection Act_x000a_12.  Indus Protected Areas_x000a_13.  Build Back Biodiversity in the Indus Basin_x000a_14.  Community Based Ecotourism_x000a_15.  Indus Heritage Sites_x000a_16.  NatureBased Watershed Management_x000a_17.  Expanded GLOF II_x000a_18.  NatureBased Resilient Agriculture_x000a_19.  Promoting Permaculture_x000a_20.  Managing Agricultural Waste Water_x000a_21.  Indus Cleanup: Industrial and Urban Effluent Treatment_x000a_22.  Salinity Control in the Lower Indus_x000a_23.  Climate Resilience on the Indus Delta_x000a_24.  Sustainable Aquaculture and Fisheries Management_x000a_25.  Telling the Living Indus Story"/>
    <s v="South and SouthWest Asia"/>
    <s v="Pakistan"/>
    <s v="Lower middle income"/>
    <s v="Pakistan"/>
    <s v="Ecosystems Based Approach"/>
    <s v="N/A"/>
    <s v="Energy, Food Security &amp; Agriculture, Land Restoration &amp; Building Resilience, Ecosystems Based Approach, Blue Economy, Water &amp; Cities, Other: Please specify, nature based solutions for ecological restoration"/>
    <s v="Other, please specify: All of the above are applicable across the 25 proposed interventions  Infrastructure asset  both greenfield and brownfield, revenue generating programs, nonrevenue generating programs, fund and enterprise"/>
    <s v="Government of Pakistan and the United Nations in Pakistan for technical assistance"/>
    <s v="$10bn+"/>
    <n v="17000"/>
    <s v="5 15 years"/>
    <s v="No public capital invested, but expected in final capital structure"/>
    <m/>
    <s v="Annual Development Plans of the Federal and Provincial Governments"/>
    <m/>
    <m/>
    <m/>
    <m/>
    <s v="No"/>
    <m/>
    <s v="Currency risk, Political risk, Climate risk, Inflation risk, Operational risk"/>
    <s v=""/>
    <s v="Ministry of Climate Change, United Nations, provincial and local governments as well as private sector partners based on the intervention"/>
    <m/>
    <s v="Yes"/>
    <s v="1) Ministry of Climate Change , Director General Environment and Climate Change; 2) Dr. Adil Najam (Senior Advisor, Living Indus); 3) Aban Marker (Senior Advisor, Living Indus); 4) Mark Halle (Senior Advisor, Living Indus)"/>
    <s v="No"/>
    <m/>
    <m/>
    <m/>
    <s v="Conceptual design"/>
    <m/>
    <m/>
    <m/>
    <m/>
    <m/>
    <m/>
    <m/>
    <m/>
    <m/>
    <s v="Secure financing is required to undertake feasibility studies."/>
    <s v="Technical and financial readiness for LII, specifically to develop detailed proposals for upscaling ongoing initiatives and piloting new initiatives for the ecological restoration of the Indus Basin."/>
    <s v="USD 1 million required for technical assistance and operational readiness"/>
    <s v="Other, please specify:: Blended Finance"/>
    <s v="As per prefeasibility stage, investments vary across 25 interventions (ranging from USD 5 million to USD 4 billion). The exact size of investment will be determined once feasibility is prepared."/>
    <s v="Operational readiness (including governance structure), prepare feasibilities, secure financing and kickoff projects across 25 interventions"/>
    <s v="To be determined  LII needs between USD 11 to 17 billion over the next 5 to 15 years. Hence, safe to assume, LII will need more than USD 100 million to kickoff projects across all 25 interventions"/>
    <s v="Grant, please specify which type:: Technical Assistance"/>
    <s v="N/A  Cannot determine as investments vary across 25 intervention and size of investment will be determined once feasibility is prepared."/>
    <s v="Operational and technical capacity constraints, coupled with political uncertainty"/>
    <s v="Technical support to conduct detailed feasibility studies, identify partners and pitch projects to investors and agencies"/>
    <m/>
    <m/>
    <m/>
    <m/>
    <m/>
    <m/>
    <m/>
    <m/>
    <m/>
    <s v="Yes"/>
    <s v="Detailed Estimates will be based on feasibility studies."/>
    <s v="Technical support to conduct detailed feasibility studies, project structuring and identifying implementing partners"/>
    <s v="Blended Finance"/>
    <s v="As per prefeasibility stage, investments vary across 25 interventions (ranging from USD 5 million to USD 4 billion). The exact size of investment will be determined once feasibility is prepared."/>
    <s v="Multi"/>
    <s v="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N/A  To be determined after feasibility studies are completed"/>
    <s v="The interventions under Living indus are targeted to reduce between 50 Mt to 100 Mt of CO2 by 2030. The menu o 25 Interventions will work towards the building Climate Resilience for  approximately 90% of Pakistan’s population."/>
    <s v="N/A  To be determined after feasibility studies are completed"/>
    <s v="1. No poverty: 2. No hunger: 3. Good health &amp; well being: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7. Partnerships for the goals"/>
    <s v="N/A  To be determined after feasibility studies are completed"/>
    <s v="1)DG Env. &amp; Climate Change MoCC;  2)Mr. Asher Abbas, Deputy Secretary MoCC; 3)Dr. Saima Shafique, Director MoCC"/>
    <s v="Yes, please provide your email address:"/>
    <s v="saimashafique76@hotmail.com"/>
  </r>
  <r>
    <s v="Santiago"/>
    <n v="234"/>
    <s v="Sustainable Energy Program for Guyana - Global Environment Facility (GEF)"/>
    <s v="The overall objective is to improve the institutional capacities of the Public Utilities Company and OPM, through the training of the personnel of these institutions and the promotion of the use of non-conventional Renewable Energy Technologies (RET) in urban areas and the Hinterlands with the objective of: (i) implementing sustainable business models for the Operation and Maintenance (O&amp;M) of Renewable Energy (RE) projects; (ii) increasing access to quality energy in Guyana; (iii) reducing the long-term operating costs of on- and off-grid electricity service; and (iv) contributing to the sustainability of the sector and the reduction of Greenhouse Gas (GHG) emissions."/>
    <s v="NOT"/>
    <s v="EXCLUDED"/>
    <s v="Energy"/>
    <m/>
    <x v="2"/>
    <m/>
    <s v="Caribbean"/>
    <s v="Guyana"/>
    <s v="Upper middle income"/>
    <s v="Guyana"/>
    <s v="Energy transition"/>
    <m/>
    <m/>
    <m/>
    <m/>
    <s v="&lt;=$10m"/>
    <n v="5.5"/>
    <m/>
    <m/>
    <m/>
    <m/>
    <m/>
    <m/>
    <m/>
    <m/>
    <m/>
    <m/>
    <m/>
    <m/>
    <s v="IDB, Hinterland Electrification Co."/>
    <m/>
    <m/>
    <m/>
    <m/>
    <m/>
    <m/>
    <m/>
    <m/>
    <m/>
    <m/>
    <m/>
    <m/>
    <m/>
    <m/>
    <m/>
    <m/>
    <m/>
    <m/>
    <m/>
    <m/>
    <m/>
    <m/>
    <m/>
    <m/>
    <m/>
    <m/>
    <m/>
    <m/>
    <m/>
    <m/>
    <m/>
    <m/>
    <m/>
    <m/>
    <m/>
    <m/>
    <m/>
    <m/>
    <m/>
    <m/>
    <m/>
    <m/>
    <m/>
    <m/>
    <m/>
    <m/>
    <m/>
    <m/>
    <m/>
    <m/>
    <m/>
  </r>
  <r>
    <s v="Excel fact sheet"/>
    <n v="235"/>
    <s v="Enhancement of enabling environment for the introduction of Low Emissions Vehicles in Cambodia"/>
    <s v="​Climate extreme emissions are accelerating with increasing GHG emissions. Cambodia is the most vulnerable to the adverse impacts of climate change although it is a low GHG emissions country. However, it is projected GHG emissions is expected to increase significantly, esp. from the transport sector, representing 53.1% (5,094 GgCO2e) of the total energy-related emissions in 2016 and reach 10,816 GgCO2e by 2050. Cambodia’s NDC (2020) aims to reduce 21.3% (  13.7 MtCO2e)  of total GHG emissions from the energy sector including trasport by 2030. Additionally, the Long-Term Strategy for Carbon Neutrality (LTS4CN) also indicates the electrification of car and urban buses by 40% and motorcycles by 70% by 2050.  However, the promotion of low-emission vehicles or electric mobility has experienced many challenges, including limited charging infrastructure; lack of supporting regulatory framework; limited understanding of the public on E-mobility; lack of incentives, etc. This project is expected to  address some of these concerns and contribute to achieving the Updated NDC/LTS4CN. The project aims to promote the use of low-emission vehicles or e-mobility via 1). Conducting social, economic, and environmental analysis and designing infrastructures for low-emission vehicles (e-mobility); 2). Establishing enabling environment to introduce and promote the use of low-emission vehicles; and 3). Conducting Awareness raising on low-emission vehicles to policymakers, and the public. "/>
    <s v="PRESENTED"/>
    <s v="EXTENDED"/>
    <s v="Transport"/>
    <m/>
    <x v="1"/>
    <s v="Some, small scale."/>
    <m/>
    <s v="Cambodia"/>
    <s v="Lower middle income"/>
    <s v="Cambodia: NA"/>
    <s v="Transport"/>
    <s v="electrification"/>
    <m/>
    <s v="Technical support"/>
    <m/>
    <s v="&lt;=$10m"/>
    <n v="3"/>
    <m/>
    <m/>
    <m/>
    <s v="Ministry of Public Works and Transport"/>
    <m/>
    <s v="NA, the sector is very new in Cambodia"/>
    <m/>
    <s v="No sponsor"/>
    <m/>
    <m/>
    <m/>
    <m/>
    <s v="UNDP"/>
    <m/>
    <m/>
    <m/>
    <m/>
    <m/>
    <m/>
    <m/>
    <s v="Conceptual design"/>
    <s v="2022-2023"/>
    <s v="2023-2024"/>
    <n v="2023"/>
    <n v="2023"/>
    <s v="2023 onwards 36 months"/>
    <s v="End of 2023"/>
    <m/>
    <s v="Seed (pre-revenue)_x000a_"/>
    <m/>
    <m/>
    <m/>
    <m/>
    <m/>
    <m/>
    <m/>
    <m/>
    <s v="GEF/GCF/private sector"/>
    <s v="500 000"/>
    <m/>
    <m/>
    <m/>
    <m/>
    <m/>
    <m/>
    <m/>
    <m/>
    <m/>
    <m/>
    <m/>
    <m/>
    <m/>
    <m/>
    <m/>
    <m/>
    <s v="Mitigation  emissions avoidance (e.g., renewable energy, clean cookstoves)"/>
    <s v="9.38 MtCO2e by 2050 following the LTS4CN of Cambodia"/>
    <m/>
    <s v="The government's plan is electrification of car and urban buses by 40% and motorcycles by 70% by 2050.  Currently there is 92,958 cars and 531,269 motorbikes (2021) and the number of electric vehicles in 2021 was 148 registered. "/>
    <s v="7. Affordable &amp; clean energy,  9. Industry, innovation &amp; infrastructure, 11. Sustainable cities &amp; communities,  , 13. Climate action"/>
    <s v="MRV mechanisms for the NDC/LTS4CN target monitoring"/>
    <s v="UNDP: Butchaiah Gadde, butchaiah.gadde@undp.org"/>
    <m/>
    <s v="Project owner: Ministry of Mines and Energy"/>
  </r>
  <r>
    <s v="Excel fact sheet"/>
    <n v="236"/>
    <s v="Sustainable Mobility with Low Emission Fiji: Pilot Project - of Decarbonisation of the Public Bus Sector in Fiji"/>
    <s v="This programme aims to decarbonise the public bus sector in Fiji resulting in reduction of CO2 emissions in the transportation sector through introduction of electric buses. It encourages a modal- shift to public transportation through improvement of services which will eventually reduce the use of private vehicles and improve traffic conditions. The program will run the first electric buses in the Pacific region and will provide valid data and reporting for up-scaling of electric bus operations within the local conditions in the Pacific region._x000a_ This project aims to deploy an electric shuttle bus programme in Fiji as a pilot to demonstrate the feasibility of the technology in Fiji’s context._x000a_ The second phase will involve scaling of the programme through replacement of diesel operated buses in the Suva- Nausori corridor (potentially up to 100 buses)._x000a_ The project will reduce emissions, decrease reliance on high cost diesel imports and demonstrate Fiji’s Climate Leadership, support the achievement of NDC targets, create green jobs and enhance energy security._x000a_Timeline_x000a_ Infrastructure construction: Commence last quarter of 2022 to first quarter of 2023_x000a_ Pilot roll- out: Q1 of 2023_x000a_ Scale- up: 2024"/>
    <s v="NOT"/>
    <s v="CORE"/>
    <s v="Transport"/>
    <m/>
    <x v="1"/>
    <m/>
    <m/>
    <s v="Fiji"/>
    <s v="Upper middle income"/>
    <s v="Fiji"/>
    <s v="Transport"/>
    <s v="Energy"/>
    <s v=" Energy  Transport_x000a_ Land Restoration &amp; Building Resilience  Ecosystems Based Approach  Digital Transformation   Other: Please specify Vulnerable Communities"/>
    <s v="Infrastructure asset  greenfield (building brand new facilities from the ground up)"/>
    <m/>
    <s v="$10m-$50m"/>
    <n v="36.200000000000003"/>
    <m/>
    <s v="YES"/>
    <s v="1.5m"/>
    <s v="Ministry of economy"/>
    <d v="1900-01-01T22:30:00"/>
    <n v="1.5"/>
    <m/>
    <s v="Fijian Government"/>
    <s v="No"/>
    <m/>
    <m/>
    <m/>
    <s v="Fijian Government, Land Transport Authority (LTA), Private Sector, Multi"/>
    <s v="Yet to be decided via a Tender or EOI process"/>
    <s v="Yes"/>
    <s v="Climate Finance Advisors funded by GGGI and Commonwealth Secretariat"/>
    <m/>
    <m/>
    <m/>
    <m/>
    <s v="Conceptual design"/>
    <m/>
    <m/>
    <m/>
    <m/>
    <m/>
    <m/>
    <m/>
    <m/>
    <m/>
    <s v="Fund is paramount and technical support."/>
    <s v="Funding to be secured, operational plans to be finalized, operations to start"/>
    <s v="$2m"/>
    <s v="Grant, concessional/first loss debt"/>
    <m/>
    <s v="Funding to be secured, operational plans to be finalized, operations to start"/>
    <s v="$4m"/>
    <s v="Grant, concessional"/>
    <s v="$1m"/>
    <s v="a lack of financial resources to cover the higher capital expenditures._x000a_ Difficulty in access to finance for operators._x000a_ A lack of data on operating expenditure and bus performance in the local context._x000a_ Limited awareness and technical capacity for implementation_x000a_Inadequate regulations, policies, and subsidies1 and limited uptake of existing subsidies and tax incentives_x000a_ Inadequate scrappage and vehicle replacement schemes_x000a_ inadequate regulations, policies, and subsidies; and_x000a_ added complexity due to new stakeholder combinations._x000a_ higher uncertainties and associated risks for potentially interested stakeholders"/>
    <s v="Funding"/>
    <m/>
    <m/>
    <s v="No"/>
    <m/>
    <m/>
    <m/>
    <m/>
    <m/>
    <m/>
    <m/>
    <m/>
    <s v="Assets"/>
    <s v="Grant, concessional"/>
    <s v="$1m"/>
    <s v="Mitigation  emissions avoidance (e.g., renewable energy, clean cookstoves)"/>
    <s v="2000 t CO2e/yr (Phase 2)"/>
    <s v="Project will have multiple ripple impact on social-economical, lifestyle and education. Phase one of the programme is expected to run for a year and expected to service 912,500 passengers annually (assuming ten buses). The new fleet of electric buses will increase comfort to passengers which will encourage them for a modal- shift to public transportation. The use of electric buses will be scaled up."/>
    <m/>
    <s v=" 1. No poverty_x000a_ 3. Good health &amp; well being  4. Quality education  5. Gender equality  7. Affordable &amp; clean energy  8. Decent work &amp; economic growth  9. Industry, innovation &amp; infrastructure  10. Reduced inequalities  11. Sustainable cities &amp; communities  12. Responsible consumption &amp; production  13. Climate actio  15. Life on land  16. Peace, justice &amp; strong institutions  17. Partnerships for the goals"/>
    <m/>
    <m/>
    <m/>
    <m/>
  </r>
  <r>
    <s v="Santiago"/>
    <n v="237"/>
    <s v="Technical, financial and legal structuring for the conversion of the conventional bus fleet to electric buses in the Autonomous City of Buenos Aires - CABA"/>
    <s v="The Secretariat of Transportation and Works of the City of Buenos Aires has proposed to reduce pollutant emissions from the transportation sector by 2035 by 14% of greenhouse gases (CO2eq) and by 50% of emissions of nitrogen oxides (NOx) and particulate matter (PM), both with respect to the 2015 baseline. Also, in the &quot;Clean Mobility Plan 2017&quot; that frames these goals, a roadmap has been established with reduction measures for the different modes of transport that use fossil fuels, among these the renewal of public transport buses with electric vehicles, Compressed Natural Gas (CNG) and biodiesel.it is important to understand in detail both the technical, legal, environmental, economic and financial components of vehicle renewal, as well as the qualitative variables that will allow the Secretariat to promote the replacement of the bus fleet towards low and zero emission technologies, particularly electric technologies, in a more cost-efficient and balanced manner, supported by the various stakeholders that participate in this market. In particular, the aim is to structure a financing mechanism that will allow the Secretariat to access international funds, encourage private sector participation and optimize the subsidy funds of the City Government to facilitate the rapid transition to low-carbon solutions"/>
    <s v="NOT"/>
    <s v="EXCLUDED"/>
    <s v="Transport"/>
    <m/>
    <x v="2"/>
    <m/>
    <s v="Southern Cone"/>
    <s v="Argentina"/>
    <s v="Upper middle income"/>
    <s v="CABA, ARG"/>
    <s v="Electromobility"/>
    <m/>
    <m/>
    <m/>
    <m/>
    <s v="&lt;=$10m"/>
    <n v="0.14000000000000001"/>
    <m/>
    <m/>
    <m/>
    <m/>
    <m/>
    <m/>
    <m/>
    <m/>
    <m/>
    <m/>
    <m/>
    <m/>
    <s v="LAIF CAF AFD"/>
    <m/>
    <m/>
    <m/>
    <m/>
    <m/>
    <m/>
    <m/>
    <m/>
    <m/>
    <m/>
    <m/>
    <m/>
    <m/>
    <m/>
    <m/>
    <m/>
    <m/>
    <m/>
    <m/>
    <m/>
    <m/>
    <m/>
    <m/>
    <m/>
    <m/>
    <m/>
    <m/>
    <m/>
    <m/>
    <m/>
    <m/>
    <m/>
    <m/>
    <m/>
    <m/>
    <m/>
    <m/>
    <m/>
    <m/>
    <m/>
    <m/>
    <m/>
    <m/>
    <m/>
    <m/>
    <m/>
    <m/>
    <m/>
    <m/>
    <m/>
    <m/>
  </r>
  <r>
    <s v="Santiago"/>
    <n v="238"/>
    <s v="Technical, financial and legal structuring for the implementation of the first ring BRT in Santa Cruz de la Sierra"/>
    <s v="In order to address the problems in the public transportation system, the Autonomous Municipal Government of Santa Cruz de la Sierra, through the Municipal Secretary of Urban Mobility (SEMURB), considered the implementation of a new Mass Transportation System. In 2016, the Japanese Cooperation (JICA) funded the formulation of the Master Plan for the Improvement of Transportation for the metropolitan area of Santa Cruz. The Plan, prepared by the Japanese consulting firm NIPPON KOEI, proposed the main recommendations to have a transportation system according to the current demand and projections of the metropolitan area of Santa Cruz. In order to define the best technology that fits the city, a multi-criteria evaluation study for the choice of the best modal solution for the Mass Public Transportation System of the city of Santa Cruz de la Sierra was conducted with funding from CAF.in order to promote the development of the system, this cooperation sought to support the definition and development of the business model, the technical, legal, financial, social and environmental structuring, capacity building and risk mitigation for the operation of phases 1-A Corredor 1º Anillo and 1-B Corredor Norte Sur of the new integrated transportation system of Santa Cruz de la Sierra."/>
    <s v="NOT"/>
    <s v="EXCLUDED"/>
    <s v="Transport"/>
    <m/>
    <x v="2"/>
    <m/>
    <s v="Andes"/>
    <s v="Bolivia"/>
    <s v="Lower middle income"/>
    <s v="Santa Cruz de la Sierra, BO"/>
    <s v="Electromobility"/>
    <m/>
    <m/>
    <m/>
    <m/>
    <s v="&lt;=$10m"/>
    <n v="0.39105000000000001"/>
    <m/>
    <m/>
    <m/>
    <m/>
    <m/>
    <m/>
    <m/>
    <m/>
    <m/>
    <m/>
    <m/>
    <m/>
    <s v="LAIF CAF AFD"/>
    <m/>
    <m/>
    <m/>
    <m/>
    <m/>
    <m/>
    <m/>
    <m/>
    <m/>
    <m/>
    <m/>
    <m/>
    <m/>
    <m/>
    <m/>
    <m/>
    <m/>
    <m/>
    <m/>
    <m/>
    <m/>
    <m/>
    <m/>
    <m/>
    <m/>
    <m/>
    <m/>
    <m/>
    <m/>
    <m/>
    <m/>
    <m/>
    <m/>
    <m/>
    <m/>
    <m/>
    <m/>
    <m/>
    <m/>
    <m/>
    <m/>
    <m/>
    <m/>
    <m/>
    <m/>
    <m/>
    <m/>
    <m/>
    <m/>
    <m/>
    <m/>
  </r>
  <r>
    <s v="Santiago"/>
    <n v="239"/>
    <s v="Technology center for resilience to climate change in the energy sector."/>
    <s v="The purpose of identifying the vulnerability of the energy sector is to foresee that weather events will subdue or put at risk energy access at the national level. And that Sustainable Development Goal number 7: Affordable and clean energy for all can be met. In addition to compliance with the Sustainability Axis the National Energy Policy that guarantees by 2030 a national electrification rate of 100%, and competitive prices for end users. This Vulnerability Center will serve as a basis for future planning, in renewable energy production"/>
    <s v="NOT"/>
    <s v="EXCLUDED"/>
    <s v="Energy"/>
    <m/>
    <x v="2"/>
    <m/>
    <s v="Central America"/>
    <s v="El Salvador"/>
    <s v="Lower middle income"/>
    <s v="San Salvador, El Salvador "/>
    <s v="Energy transition"/>
    <m/>
    <m/>
    <m/>
    <m/>
    <s v="&lt;=$10m"/>
    <n v="4.5"/>
    <m/>
    <m/>
    <m/>
    <m/>
    <m/>
    <m/>
    <m/>
    <m/>
    <m/>
    <m/>
    <m/>
    <m/>
    <s v="Ministerio de Medio Ambiente y Recursos Naturales (MARN), Ministerio de Obras Públicas y Transporte (MOPT)."/>
    <m/>
    <m/>
    <m/>
    <m/>
    <m/>
    <m/>
    <m/>
    <m/>
    <m/>
    <m/>
    <m/>
    <m/>
    <m/>
    <m/>
    <m/>
    <m/>
    <m/>
    <m/>
    <m/>
    <m/>
    <m/>
    <m/>
    <m/>
    <m/>
    <m/>
    <m/>
    <m/>
    <m/>
    <m/>
    <m/>
    <m/>
    <m/>
    <m/>
    <m/>
    <m/>
    <m/>
    <m/>
    <m/>
    <m/>
    <m/>
    <m/>
    <m/>
    <m/>
    <m/>
    <m/>
    <m/>
    <m/>
    <m/>
    <m/>
    <m/>
    <m/>
  </r>
  <r>
    <s v="Egypt"/>
    <n v="240"/>
    <s v="The Alexandria Raml tram rehabilitation project"/>
    <m/>
    <s v="NOT"/>
    <s v="EXCLUDED"/>
    <s v="Transport"/>
    <m/>
    <x v="0"/>
    <m/>
    <s v="North Africa"/>
    <s v="Egypt"/>
    <s v="Lower middle income"/>
    <m/>
    <s v="Energy"/>
    <m/>
    <m/>
    <s v="Major program"/>
    <m/>
    <s v="$500m-$1bn"/>
    <n v="645.6"/>
    <m/>
    <m/>
    <m/>
    <m/>
    <m/>
    <m/>
    <m/>
    <m/>
    <m/>
    <m/>
    <m/>
    <m/>
    <m/>
    <m/>
    <m/>
    <m/>
    <m/>
    <m/>
    <m/>
    <m/>
    <m/>
    <m/>
    <m/>
    <m/>
    <m/>
    <m/>
    <m/>
    <m/>
    <m/>
    <m/>
    <m/>
    <m/>
    <m/>
    <m/>
    <m/>
    <m/>
    <m/>
    <m/>
    <m/>
    <m/>
    <m/>
    <m/>
    <m/>
    <m/>
    <m/>
    <m/>
    <m/>
    <m/>
    <m/>
    <m/>
    <m/>
    <m/>
    <m/>
    <m/>
    <m/>
    <s v="Mitigation  emissions avoidance (e.g., renewable energy, clean cookstoves)"/>
    <m/>
    <m/>
    <m/>
    <m/>
    <m/>
    <m/>
    <m/>
    <m/>
  </r>
  <r>
    <s v="CBCC"/>
    <n v="241"/>
    <s v="THE BANANA AND PLANTAIN CHAIN"/>
    <m/>
    <s v="NOT"/>
    <s v="EXCLUDED"/>
    <s v="Agriculture"/>
    <m/>
    <x v="0"/>
    <m/>
    <s v="Central Africa"/>
    <s v="TBD"/>
    <s v="Low income"/>
    <m/>
    <s v="Agricultural/food value-chain development/Forestation/Carbon emission reduction"/>
    <m/>
    <m/>
    <s v="Major program"/>
    <m/>
    <s v="$10m-$50m"/>
    <n v="27.210365580000001"/>
    <m/>
    <m/>
    <m/>
    <m/>
    <m/>
    <m/>
    <m/>
    <m/>
    <m/>
    <m/>
    <m/>
    <m/>
    <m/>
    <m/>
    <m/>
    <m/>
    <m/>
    <m/>
    <m/>
    <m/>
    <m/>
    <m/>
    <m/>
    <m/>
    <m/>
    <m/>
    <m/>
    <m/>
    <m/>
    <m/>
    <m/>
    <m/>
    <m/>
    <m/>
    <m/>
    <m/>
    <m/>
    <m/>
    <m/>
    <m/>
    <m/>
    <m/>
    <m/>
    <m/>
    <m/>
    <m/>
    <m/>
    <m/>
    <m/>
    <m/>
    <m/>
    <m/>
    <m/>
    <m/>
    <m/>
    <m/>
    <m/>
    <m/>
    <m/>
    <m/>
    <m/>
    <m/>
    <m/>
    <m/>
  </r>
  <r>
    <s v="CBCC"/>
    <n v="242"/>
    <s v="THE COFFEE AND COCOA VALUE CHAIN"/>
    <m/>
    <s v="NOT"/>
    <s v="EXCLUDED"/>
    <s v="Agriculture"/>
    <n v="4"/>
    <x v="0"/>
    <m/>
    <s v="Central Africa"/>
    <s v="TBD"/>
    <s v="Low income"/>
    <m/>
    <s v="Agricultural/food value-chain development/Industry/Forestation/Carbon emission reduction"/>
    <m/>
    <m/>
    <s v="Major program"/>
    <m/>
    <s v="$10m-$50m"/>
    <n v="24.918475559999997"/>
    <m/>
    <m/>
    <m/>
    <m/>
    <m/>
    <m/>
    <m/>
    <m/>
    <m/>
    <m/>
    <m/>
    <m/>
    <m/>
    <m/>
    <m/>
    <m/>
    <m/>
    <m/>
    <m/>
    <m/>
    <m/>
    <m/>
    <m/>
    <m/>
    <m/>
    <m/>
    <m/>
    <m/>
    <m/>
    <m/>
    <m/>
    <m/>
    <m/>
    <m/>
    <m/>
    <m/>
    <m/>
    <m/>
    <m/>
    <m/>
    <m/>
    <m/>
    <m/>
    <m/>
    <m/>
    <m/>
    <m/>
    <m/>
    <m/>
    <m/>
    <m/>
    <m/>
    <m/>
    <m/>
    <m/>
    <s v="Adaptation &amp; resilience (e.g., flood defences, climate resilient crops)"/>
    <m/>
    <m/>
    <m/>
    <m/>
    <m/>
    <m/>
    <m/>
    <m/>
  </r>
  <r>
    <s v="PIDA PAP2"/>
    <n v="243"/>
    <s v="Transborder Submarine Fiber PoPs and Regional Smart Hub"/>
    <s v="Kenya plans to develop a digital inter-connectivity infrastructure at its border points comprising 400 Gbps point-of-presences (PoPs) and Smart Hub data centers, aiming to provide connectivity between submarine fibre from the Indian Ocean and borders with other EAC countries"/>
    <s v="PRESENTED"/>
    <s v="CORE"/>
    <s v="Digital transformations"/>
    <m/>
    <x v="0"/>
    <m/>
    <s v="East Africa"/>
    <s v="Kenya"/>
    <s v="Lower middle income"/>
    <s v="Kenya"/>
    <s v="ICT"/>
    <s v="Terrestrial Connectivity Infrastructure"/>
    <m/>
    <s v="Infra asset (greenfield)"/>
    <s v="Intergovernmental Authority on Development (IGAD)"/>
    <s v="$50m-$100m"/>
    <n v="70"/>
    <m/>
    <m/>
    <m/>
    <m/>
    <m/>
    <m/>
    <m/>
    <m/>
    <m/>
    <m/>
    <m/>
    <m/>
    <m/>
    <m/>
    <m/>
    <m/>
    <m/>
    <m/>
    <m/>
    <m/>
    <s v="Structuring/ execution"/>
    <m/>
    <m/>
    <m/>
    <m/>
    <m/>
    <m/>
    <m/>
    <m/>
    <m/>
    <m/>
    <m/>
    <m/>
    <m/>
    <m/>
    <m/>
    <m/>
    <m/>
    <m/>
    <m/>
    <m/>
    <m/>
    <m/>
    <m/>
    <m/>
    <m/>
    <m/>
    <m/>
    <m/>
    <m/>
    <m/>
    <m/>
    <m/>
    <m/>
    <m/>
    <s v="Adaptation &amp; resilience (e.g., flood defences, climate resilient crops)"/>
    <s v="The fibre PoPs and regional smart hub data centers will help connect the country and region, increasing resilience and ability to adapt to the effects of climate change, with additional significant developmental co-benefits"/>
    <m/>
    <m/>
    <m/>
    <m/>
    <m/>
    <m/>
    <m/>
  </r>
  <r>
    <s v="Fact sheet"/>
    <n v="244"/>
    <s v="Transforming Island Development through Electrification and Sustainability (&quot;TIDES&quot;)"/>
    <s v="TIDES is a blended finance  decarbonisation and resilience fund for the Pacific Islands that responds directly to Pacific needs and provides direct, tangible benefit to local communities across the Pacific. TIDES invests in small to medium size renewable energy projects from rural electrification mini grids to on grid medium sized projects."/>
    <s v="NOT"/>
    <s v="EXCLUDED"/>
    <s v="Energy"/>
    <m/>
    <x v="1"/>
    <m/>
    <s v="Pacific islands"/>
    <s v="Multi"/>
    <s v="Upper middle income"/>
    <e v="#N/A"/>
    <s v="Energy"/>
    <m/>
    <m/>
    <m/>
    <m/>
    <s v="$50m-$100m"/>
    <n v="100"/>
    <m/>
    <m/>
    <m/>
    <m/>
    <m/>
    <m/>
    <m/>
    <m/>
    <m/>
    <m/>
    <m/>
    <m/>
    <m/>
    <m/>
    <m/>
    <m/>
    <m/>
    <m/>
    <m/>
    <m/>
    <m/>
    <m/>
    <m/>
    <m/>
    <m/>
    <m/>
    <m/>
    <m/>
    <m/>
    <m/>
    <m/>
    <m/>
    <m/>
    <m/>
    <m/>
    <m/>
    <m/>
    <m/>
    <m/>
    <m/>
    <m/>
    <m/>
    <m/>
    <m/>
    <m/>
    <m/>
    <m/>
    <m/>
    <m/>
    <m/>
    <m/>
    <m/>
    <m/>
    <m/>
    <m/>
    <m/>
    <m/>
    <m/>
    <m/>
    <m/>
    <m/>
    <m/>
    <m/>
    <m/>
  </r>
  <r>
    <s v="PIDA PAP2"/>
    <n v="245"/>
    <s v="Trans-Saharan optic fibre broadband project"/>
    <s v="Completing optic fibre links in Niger &amp; Chad and establishing pilot data centres"/>
    <s v="NOT"/>
    <s v="EXCLUDED"/>
    <s v="Digital transformations"/>
    <m/>
    <x v="0"/>
    <m/>
    <s v="Multi-regional"/>
    <s v="Niger, Chad"/>
    <s v="Low income"/>
    <m/>
    <s v="ICT"/>
    <s v="Terrestrial Connectivity Infrastructure"/>
    <m/>
    <s v="Infra asset (greenfield)"/>
    <m/>
    <s v="$1bn-$5bn"/>
    <n v="4500"/>
    <m/>
    <m/>
    <m/>
    <m/>
    <m/>
    <m/>
    <m/>
    <m/>
    <m/>
    <m/>
    <m/>
    <m/>
    <m/>
    <m/>
    <m/>
    <m/>
    <m/>
    <m/>
    <m/>
    <m/>
    <m/>
    <m/>
    <m/>
    <m/>
    <m/>
    <m/>
    <m/>
    <m/>
    <m/>
    <m/>
    <m/>
    <m/>
    <m/>
    <m/>
    <m/>
    <m/>
    <m/>
    <m/>
    <m/>
    <m/>
    <m/>
    <m/>
    <m/>
    <m/>
    <m/>
    <m/>
    <m/>
    <m/>
    <m/>
    <m/>
    <m/>
    <m/>
    <m/>
    <m/>
    <m/>
    <m/>
    <m/>
    <m/>
    <m/>
    <m/>
    <m/>
    <m/>
    <m/>
    <m/>
  </r>
  <r>
    <s v="Santiago"/>
    <n v="246"/>
    <s v="Universalization of electric power service - Total electrification plan for El Salvador"/>
    <s v="The National Energy Council (CNE) responsible for the promotion and development of national energy policy PEN 2020-2050 establishes as one of its axes the &quot;Sustainable Energy Supply&quot; that seeks universal and equitable energy access through the implementation of a national program for electrification, in coordination with the Energy Division of the Inter-American Development Bank (IDB), a consultancy was hired called &quot;Formulation of the Strategy for Universal Access to Electricity in El Salvador based on a Georeferenced Access Plan&quot;, which allowed the Government of El Salvador to use a planning model to identify homes and other community or productive uses without electricity service and rigorously analyze the electrification alternatives, comparing the advantages, disadvantages and costs of each one.the high-level geospatial electrification model provided a sound strategic basis to guide the detailed design and systematically phased implementation of power system extension and connection programs, and the corresponding complement of the least-cost execution program on isolated systems, mini-grids or grid extensions to be implemented nationwide between 2023 and 2030"/>
    <s v="NOT"/>
    <s v="EXCLUDED"/>
    <s v="Energy"/>
    <m/>
    <x v="2"/>
    <m/>
    <s v="Central America"/>
    <s v="El Salvador"/>
    <s v="Lower middle income"/>
    <s v="El Salvador"/>
    <s v="Energy transition"/>
    <m/>
    <m/>
    <m/>
    <m/>
    <s v="$100m-$500m"/>
    <n v="136"/>
    <m/>
    <m/>
    <m/>
    <m/>
    <m/>
    <m/>
    <m/>
    <m/>
    <m/>
    <m/>
    <m/>
    <m/>
    <m/>
    <m/>
    <m/>
    <m/>
    <m/>
    <m/>
    <m/>
    <m/>
    <m/>
    <m/>
    <m/>
    <m/>
    <m/>
    <m/>
    <m/>
    <m/>
    <m/>
    <m/>
    <m/>
    <m/>
    <m/>
    <m/>
    <m/>
    <m/>
    <m/>
    <m/>
    <m/>
    <m/>
    <m/>
    <m/>
    <m/>
    <m/>
    <m/>
    <m/>
    <m/>
    <m/>
    <m/>
    <m/>
    <m/>
    <m/>
    <m/>
    <m/>
    <m/>
    <m/>
    <m/>
    <m/>
    <m/>
    <m/>
    <m/>
    <m/>
    <m/>
    <m/>
  </r>
  <r>
    <s v="Fact sheet"/>
    <n v="247"/>
    <s v="Trellis"/>
    <s v="Trellis is a 5 year, $30 million initiative that will make investments in 30 early stage agribusiness entreprenuers across Latin America, East Africa, West Africa, and India. The initiative will improve smallholder farmer incomes, livelihoods, and climate resilience through investment in four business models, including transparent offtake providers, climate-smart production support, systems enablers, and supply chain optimizers. "/>
    <s v="NOT"/>
    <s v="EXCLUDED"/>
    <s v="Finance"/>
    <m/>
    <x v="0"/>
    <m/>
    <m/>
    <s v="Kenya, Nigeria, India, Colombia"/>
    <s v="Lower middle income"/>
    <s v="Kenya, Uganda, Tanzania, Rwanda, Nigeria, Ghana, Sierra Leone, India, Colombia: East &amp; West Africa, India, Latin America"/>
    <s v="Food Security &amp; Agriculture"/>
    <s v="Resilient agriculture for smallholder farmers"/>
    <m/>
    <s v="Revenue generating programs (e.g., smallholder farmer resilience project, with project revenues based on yield increase)"/>
    <m/>
    <s v="$10m-$50m"/>
    <n v="30"/>
    <m/>
    <m/>
    <s v="$2.5 million"/>
    <s v="Challenge Fund for Youth Employment"/>
    <m/>
    <m/>
    <m/>
    <m/>
    <m/>
    <m/>
    <m/>
    <m/>
    <s v="Acumen"/>
    <s v="60 decibels"/>
    <m/>
    <m/>
    <m/>
    <m/>
    <m/>
    <m/>
    <m/>
    <m/>
    <m/>
    <m/>
    <m/>
    <m/>
    <m/>
    <m/>
    <s v="Seed (pre-revenue)_x000a_"/>
    <m/>
    <m/>
    <m/>
    <m/>
    <m/>
    <m/>
    <m/>
    <m/>
    <s v="Philanthropic grants"/>
    <n v="250000"/>
    <m/>
    <m/>
    <m/>
    <m/>
    <m/>
    <m/>
    <m/>
    <m/>
    <m/>
    <m/>
    <m/>
    <m/>
    <m/>
    <m/>
    <m/>
    <m/>
    <s v="Adaptation &amp; resilience (e.g., flood defences, climate resilient crops)"/>
    <s v="The project will impact, at minimum, 2 million lives."/>
    <s v="The project focuses on depth impacts as much as breadth impacts, including income, resilience, and livelihood improvements. "/>
    <m/>
    <s v="2- Zero Hunger; 1 - No poverty; 13 - Climate action; 8 - Decent work and economic growth"/>
    <m/>
    <s v="Christopher Wayne, Associate Director, Investing in Agriculture"/>
    <m/>
    <s v="Christopher Wayne, cwayne@acumen.org"/>
  </r>
  <r>
    <s v="Egypt"/>
    <n v="248"/>
    <s v="Upgrading the Cairo metro network (two subprojects)"/>
    <m/>
    <s v="NOT"/>
    <s v="EXCLUDED"/>
    <s v="Transport"/>
    <m/>
    <x v="0"/>
    <m/>
    <s v="North Africa"/>
    <s v="Egypt"/>
    <s v="Lower middle income"/>
    <m/>
    <s v="Energy"/>
    <m/>
    <m/>
    <s v="Infra asset (brownfield)"/>
    <m/>
    <s v="$5bn-$10bn"/>
    <n v="6700"/>
    <m/>
    <m/>
    <m/>
    <m/>
    <m/>
    <m/>
    <m/>
    <m/>
    <m/>
    <m/>
    <m/>
    <m/>
    <m/>
    <m/>
    <m/>
    <m/>
    <m/>
    <m/>
    <m/>
    <m/>
    <m/>
    <m/>
    <m/>
    <m/>
    <m/>
    <m/>
    <m/>
    <m/>
    <m/>
    <m/>
    <m/>
    <m/>
    <m/>
    <m/>
    <m/>
    <m/>
    <m/>
    <m/>
    <m/>
    <m/>
    <m/>
    <m/>
    <m/>
    <m/>
    <m/>
    <m/>
    <m/>
    <m/>
    <m/>
    <m/>
    <m/>
    <m/>
    <m/>
    <m/>
    <m/>
    <s v="Mitigation  emissions avoidance (e.g., renewable energy, clean cookstoves)"/>
    <m/>
    <m/>
    <m/>
    <m/>
    <m/>
    <m/>
    <m/>
    <m/>
  </r>
  <r>
    <s v="PIDA PAP2"/>
    <n v="249"/>
    <s v="Using solar and wind energy to extract groundwater in the pastoral wells in the western region of the Jafara Plain"/>
    <m/>
    <s v="NOT"/>
    <s v="EXCLUDED"/>
    <s v="Water"/>
    <n v="1"/>
    <x v="0"/>
    <m/>
    <s v="North Africa"/>
    <s v="Libya"/>
    <s v="Upper middle income"/>
    <m/>
    <s v="Water"/>
    <s v="Generation - Solar"/>
    <m/>
    <s v="Limited-scope program"/>
    <m/>
    <s v="&lt;=$10m"/>
    <n v="1"/>
    <m/>
    <m/>
    <m/>
    <m/>
    <m/>
    <m/>
    <m/>
    <m/>
    <m/>
    <m/>
    <m/>
    <m/>
    <m/>
    <m/>
    <m/>
    <m/>
    <m/>
    <m/>
    <m/>
    <m/>
    <m/>
    <m/>
    <m/>
    <m/>
    <m/>
    <m/>
    <m/>
    <m/>
    <m/>
    <m/>
    <m/>
    <m/>
    <m/>
    <m/>
    <m/>
    <m/>
    <m/>
    <m/>
    <m/>
    <m/>
    <m/>
    <m/>
    <m/>
    <m/>
    <m/>
    <m/>
    <m/>
    <m/>
    <m/>
    <m/>
    <m/>
    <m/>
    <m/>
    <m/>
    <m/>
    <s v="Adaptation &amp; resilience (e.g., flood defences, climate resilient crops)"/>
    <m/>
    <m/>
    <m/>
    <m/>
    <m/>
    <m/>
    <m/>
    <m/>
  </r>
  <r>
    <s v="Chris Hock"/>
    <n v="250"/>
    <s v="Waste-to-energy"/>
    <s v="Dairy cow waste to bio-gas/heat and bio-fertiliser"/>
    <s v="NOT"/>
    <s v="EXCLUDED"/>
    <s v="Energy"/>
    <m/>
    <x v="0"/>
    <m/>
    <m/>
    <s v="TBD"/>
    <s v="Lower middle income"/>
    <m/>
    <s v="Energy"/>
    <m/>
    <m/>
    <m/>
    <m/>
    <s v="TBD"/>
    <s v="TBD"/>
    <m/>
    <m/>
    <m/>
    <m/>
    <m/>
    <m/>
    <m/>
    <m/>
    <m/>
    <m/>
    <m/>
    <m/>
    <m/>
    <m/>
    <m/>
    <m/>
    <m/>
    <m/>
    <m/>
    <m/>
    <m/>
    <m/>
    <m/>
    <m/>
    <m/>
    <m/>
    <m/>
    <m/>
    <m/>
    <m/>
    <m/>
    <m/>
    <m/>
    <m/>
    <m/>
    <m/>
    <m/>
    <m/>
    <m/>
    <m/>
    <m/>
    <m/>
    <m/>
    <m/>
    <m/>
    <m/>
    <m/>
    <m/>
    <m/>
    <m/>
    <m/>
    <m/>
    <m/>
    <m/>
    <m/>
    <m/>
    <m/>
    <m/>
    <m/>
    <m/>
    <m/>
    <m/>
    <m/>
    <m/>
  </r>
  <r>
    <s v="Santiago"/>
    <n v="251"/>
    <s v="Wastewater treatment plant for the city of Loja"/>
    <s v="Wastewater treatment generates treated water and sewage sludge as by-products (Llagostera &amp; Salgot, 2005). Sludge is the largest by-product in a wastewater treatment plant (WWTP), making its handling, transport, treatment, use and final disposal more complex (Metcalf &amp; Eddy, 1995). The sludge obtained is characterized by the presence of pathogens, organic matter and moisture; therefore, it is necessary to evaluate sustainable alternatives for disposal and/or use. Current trends for sewage sludge management are the use or reuse. One way to properly dispose the sludge and give it an added value is through a treatment that includes: thickening (concentration), conditioning, stabilization, dehydration and final disposal.the interest of the Municipality of Loja, through the Sustainable Development and Management Plan for the Central Urban Center of the City of Loja and with the support of the LAIF Initiative, is to provide an integrated management of sewage sludge, which is why it is necessary to generate a viable technical-economic management proposal."/>
    <s v="NOT"/>
    <s v="EXCLUDED"/>
    <s v="Water"/>
    <m/>
    <x v="2"/>
    <m/>
    <s v="Andes"/>
    <s v="Ecuador"/>
    <s v="Upper middle income"/>
    <s v="Loja, EC"/>
    <s v="Energy transition"/>
    <m/>
    <m/>
    <m/>
    <m/>
    <s v="&lt;=$10m"/>
    <n v="7.9988000000000004E-2"/>
    <m/>
    <m/>
    <m/>
    <m/>
    <m/>
    <m/>
    <m/>
    <m/>
    <m/>
    <m/>
    <m/>
    <m/>
    <s v="LAIF CAF AFD"/>
    <m/>
    <m/>
    <m/>
    <m/>
    <m/>
    <m/>
    <m/>
    <m/>
    <m/>
    <m/>
    <m/>
    <m/>
    <m/>
    <m/>
    <m/>
    <m/>
    <m/>
    <m/>
    <m/>
    <m/>
    <m/>
    <m/>
    <m/>
    <m/>
    <m/>
    <m/>
    <m/>
    <m/>
    <m/>
    <m/>
    <m/>
    <m/>
    <m/>
    <m/>
    <m/>
    <m/>
    <m/>
    <m/>
    <m/>
    <m/>
    <m/>
    <m/>
    <m/>
    <m/>
    <m/>
    <m/>
    <m/>
    <m/>
    <m/>
    <m/>
    <m/>
  </r>
  <r>
    <s v="Egypt"/>
    <n v="252"/>
    <s v="Water desalination using solar energy"/>
    <s v="Constructing 6 solar desalination plants in 4 Governorates with capacity of 625,000 m3/day to enable adaptation to freshwater shortages"/>
    <s v="PRESENTED"/>
    <s v="EXCLUDED"/>
    <s v="Water"/>
    <s v="1, 6"/>
    <x v="0"/>
    <m/>
    <s v="North Africa"/>
    <s v="Egypt"/>
    <s v="Lower middle income"/>
    <m/>
    <m/>
    <m/>
    <m/>
    <s v="Major program"/>
    <m/>
    <s v="$500m-$1bn"/>
    <n v="600"/>
    <m/>
    <m/>
    <m/>
    <m/>
    <m/>
    <m/>
    <m/>
    <m/>
    <m/>
    <m/>
    <m/>
    <m/>
    <m/>
    <m/>
    <m/>
    <m/>
    <m/>
    <m/>
    <m/>
    <m/>
    <m/>
    <m/>
    <m/>
    <m/>
    <m/>
    <m/>
    <m/>
    <m/>
    <m/>
    <m/>
    <m/>
    <m/>
    <m/>
    <m/>
    <m/>
    <m/>
    <m/>
    <m/>
    <m/>
    <m/>
    <m/>
    <m/>
    <m/>
    <m/>
    <m/>
    <m/>
    <m/>
    <m/>
    <m/>
    <m/>
    <m/>
    <m/>
    <m/>
    <m/>
    <m/>
    <s v="Adaptation &amp; resilience (e.g., flood defences, climate resilient crops)"/>
    <m/>
    <m/>
    <m/>
    <m/>
    <m/>
    <m/>
    <m/>
    <m/>
  </r>
  <r>
    <s v="PIDA PAP2"/>
    <n v="253"/>
    <s v="Water Supply Project in Antanambao Manampotsy (Atsinanana Region)"/>
    <m/>
    <s v="NOT"/>
    <s v="EXCLUDED"/>
    <s v="Water"/>
    <n v="2"/>
    <x v="0"/>
    <m/>
    <s v="East Africa"/>
    <s v="Madagascar"/>
    <s v="Low income"/>
    <m/>
    <s v="Trans-boundary Water"/>
    <s v="Water Supply (includes climate resilience water resource management components)"/>
    <m/>
    <m/>
    <m/>
    <s v="&lt;=$10m"/>
    <n v="2.2000000000000002"/>
    <m/>
    <m/>
    <m/>
    <m/>
    <m/>
    <m/>
    <m/>
    <m/>
    <m/>
    <m/>
    <m/>
    <m/>
    <m/>
    <m/>
    <m/>
    <m/>
    <m/>
    <m/>
    <m/>
    <m/>
    <m/>
    <m/>
    <m/>
    <m/>
    <m/>
    <m/>
    <m/>
    <m/>
    <m/>
    <m/>
    <m/>
    <m/>
    <m/>
    <m/>
    <m/>
    <m/>
    <m/>
    <m/>
    <m/>
    <m/>
    <m/>
    <m/>
    <m/>
    <m/>
    <m/>
    <m/>
    <m/>
    <m/>
    <m/>
    <m/>
    <m/>
    <m/>
    <m/>
    <m/>
    <m/>
    <m/>
    <m/>
    <m/>
    <m/>
    <m/>
    <m/>
    <m/>
    <m/>
    <m/>
  </r>
  <r>
    <s v="Chris Hock"/>
    <n v="254"/>
    <s v="Wave energy"/>
    <m/>
    <s v="NOT"/>
    <s v="EXCLUDED"/>
    <s v="Energy"/>
    <m/>
    <x v="0"/>
    <m/>
    <m/>
    <s v="TBD"/>
    <s v="Lower middle income"/>
    <m/>
    <s v="Energy"/>
    <m/>
    <m/>
    <m/>
    <m/>
    <s v="TBD"/>
    <s v="TBD"/>
    <m/>
    <m/>
    <m/>
    <m/>
    <m/>
    <m/>
    <m/>
    <m/>
    <m/>
    <m/>
    <m/>
    <m/>
    <m/>
    <m/>
    <m/>
    <m/>
    <m/>
    <m/>
    <m/>
    <m/>
    <m/>
    <m/>
    <m/>
    <m/>
    <m/>
    <m/>
    <m/>
    <m/>
    <m/>
    <m/>
    <m/>
    <m/>
    <m/>
    <m/>
    <m/>
    <m/>
    <m/>
    <m/>
    <m/>
    <m/>
    <m/>
    <m/>
    <m/>
    <m/>
    <m/>
    <m/>
    <m/>
    <m/>
    <m/>
    <m/>
    <m/>
    <m/>
    <m/>
    <m/>
    <m/>
    <m/>
    <m/>
    <m/>
    <m/>
    <m/>
    <m/>
    <m/>
    <m/>
    <m/>
  </r>
  <r>
    <s v="Fact sheet"/>
    <n v="255"/>
    <s v="Hydro-Eco Park at Kallyanpur Retention Pond in Dhaka"/>
    <s v="A worldclass HydroEco Park to be developed in the heart of Dhaka, Bangladesh. Spread over 182 acres, accessible by 3 million people, and consisting of 11 zones with 50 different types of facilities (conservation, flood prevention, water treatment, retail, commercial, transport, entertainment etc)"/>
    <s v="NOT"/>
    <s v="CORE"/>
    <s v="Water"/>
    <m/>
    <x v="1"/>
    <m/>
    <s v="South and SouthWest Asia"/>
    <s v="Bangladesh"/>
    <s v="Lower middle income"/>
    <s v="Bangladesh"/>
    <s v="Water &amp; Cities"/>
    <s v="urban development, water retention, transport"/>
    <s v="Water &amp; Cities"/>
    <s v="Infrastructure asset  greenfield (building brand new facilities from the ground up)"/>
    <s v="Dhaka City Corporation and Private Sector"/>
    <s v="$100m-$500m"/>
    <n v="250"/>
    <s v="3yrs"/>
    <s v="No public capital invested, but expected in final capital structure"/>
    <s v="USD $50 million"/>
    <s v="Dhaka City Corporation"/>
    <s v="TBD"/>
    <m/>
    <m/>
    <m/>
    <s v=""/>
    <s v="TBD"/>
    <s v="Operational risk"/>
    <s v="CIty Corporation will offer necessary facilities and support for efficient operations"/>
    <s v="TBD"/>
    <s v="TBD"/>
    <s v="No"/>
    <n v="0"/>
    <s v="No"/>
    <n v="0"/>
    <s v="No"/>
    <s v="Public private partnership"/>
    <s v="Feasibility assessment"/>
    <s v="Completed"/>
    <n v="20222023"/>
    <n v="20232024"/>
    <n v="20232026"/>
    <s v="2026 onward"/>
    <s v="January 1, 2026"/>
    <s v="High  given the project's impact on sustai"/>
    <m/>
    <m/>
    <s v="Financing and PPP structuring"/>
    <s v="complete social and environmental feasibility, structure PPP arrangement"/>
    <s v="USD 5 million"/>
    <s v="Equity, please specify which type:"/>
    <s v="USD 50 million"/>
    <s v="arrange financing, structure PPP arrangement"/>
    <s v="USD 10 million"/>
    <s v="Equity, please specify which type:"/>
    <s v="USD 50 million"/>
    <m/>
    <s v="awareness among the global investment community"/>
    <m/>
    <m/>
    <m/>
    <m/>
    <m/>
    <m/>
    <m/>
    <m/>
    <m/>
    <s v="Yes"/>
    <s v="USD 250 million"/>
    <s v="Infrastructure Construction"/>
    <s v="Equity, please specify which type:"/>
    <s v="USD 50 million"/>
    <s v="Adaptation &amp; resilience (e.g., flood defences, climate resilient crops)"/>
    <s v="TBD, 113 acre water retention area restored, 3 million people directly impacted and another 4 million people indirectly impacted, TBD, TBD, TBD"/>
    <s v="3 million people directly impacted and another 4 million people indirectly impacted"/>
    <s v="3 million people"/>
    <s v="6. Clean water &amp; sanitation: 8. Decent work &amp; economic growth: 9. Industry, innovation &amp; infrastructure: 11. Sustainable cities &amp; communities: 13. Climate action: 15. Life on land"/>
    <s v="TBD"/>
    <s v="Bangladesh University Urban Lab"/>
    <s v="Yes, please provide your email address:"/>
    <s v="urbanlab@bu.edu.bd"/>
  </r>
  <r>
    <s v="Egypt"/>
    <n v="256"/>
    <s v="Wooden plates production (MDF) from Rice Straw"/>
    <s v="5 factories that Egypt aims to establish, to completely eliminate the environmental problems resulting from burning rice straw"/>
    <s v="NOT"/>
    <s v="EXCLUDED"/>
    <s v="Industry"/>
    <m/>
    <x v="0"/>
    <m/>
    <s v="North Africa"/>
    <s v="Egypt"/>
    <s v="Lower middle income"/>
    <m/>
    <s v="Energy"/>
    <m/>
    <m/>
    <s v="Limited-scope program"/>
    <m/>
    <s v="$1bn-$5bn"/>
    <n v="1500"/>
    <m/>
    <m/>
    <m/>
    <m/>
    <m/>
    <m/>
    <m/>
    <m/>
    <m/>
    <m/>
    <m/>
    <m/>
    <m/>
    <m/>
    <m/>
    <m/>
    <m/>
    <m/>
    <m/>
    <m/>
    <m/>
    <m/>
    <m/>
    <m/>
    <m/>
    <m/>
    <m/>
    <m/>
    <m/>
    <m/>
    <m/>
    <m/>
    <m/>
    <m/>
    <m/>
    <m/>
    <m/>
    <m/>
    <m/>
    <m/>
    <m/>
    <m/>
    <m/>
    <m/>
    <m/>
    <m/>
    <m/>
    <m/>
    <m/>
    <m/>
    <m/>
    <m/>
    <m/>
    <m/>
    <m/>
    <s v="Mitigation  emissions avoidance (e.g., renewable energy, clean cookstoves)"/>
    <m/>
    <m/>
    <m/>
    <m/>
    <m/>
    <m/>
    <m/>
    <m/>
  </r>
  <r>
    <s v="PIDA PAP2"/>
    <n v="257"/>
    <s v="ZIZABONA Transmission Power Interconnector"/>
    <m/>
    <s v="NOT"/>
    <s v="EXCLUDED"/>
    <s v="Energy"/>
    <m/>
    <x v="0"/>
    <m/>
    <s v="Southern Africa"/>
    <s v="Zambia, Zimbabwe, Mozambique"/>
    <s v="Low income"/>
    <m/>
    <s v="Energy"/>
    <s v="Transmission Lines"/>
    <m/>
    <s v="Infra asset (greenfield)"/>
    <m/>
    <s v="$100m-$500m"/>
    <n v="240"/>
    <m/>
    <m/>
    <m/>
    <m/>
    <m/>
    <m/>
    <m/>
    <m/>
    <m/>
    <m/>
    <m/>
    <m/>
    <m/>
    <m/>
    <m/>
    <m/>
    <m/>
    <m/>
    <m/>
    <m/>
    <m/>
    <m/>
    <m/>
    <m/>
    <m/>
    <m/>
    <m/>
    <m/>
    <m/>
    <m/>
    <m/>
    <m/>
    <m/>
    <m/>
    <m/>
    <m/>
    <m/>
    <m/>
    <m/>
    <m/>
    <m/>
    <m/>
    <m/>
    <m/>
    <m/>
    <m/>
    <m/>
    <m/>
    <m/>
    <m/>
    <m/>
    <m/>
    <m/>
    <m/>
    <m/>
    <m/>
    <m/>
    <m/>
    <m/>
    <m/>
    <m/>
    <m/>
    <m/>
    <m/>
  </r>
  <r>
    <s v="Beirut"/>
    <n v="258"/>
    <s v="Cultivate one million mangrove seedlings"/>
    <s v="A type of Mangroves known as avicennia marina is considered one of the most important environmental features that characterize the marine environment in the Sultanate of Oman. This species is distributed in several coastal areas, extending from the Al Batinah governorate in the north, through the Governorate of Muscat, the Eastern governorate, Mahout Island, and the Dhofar Governorate in the south, as the total area covered by mangroves in the Sultanate is about 800 hectares. The Environment Authority sought to implement a long-term plan to rehabilitate and preserve mangroves in the various governorates of the Sultanate through cultivating mangroves and rehabilitating lagoon. New groves were cultivated and the surface area covered increased. 754 thousand seedlings were cultured by the end of July 2022, represented in 32 sites along the coast of the Sultanate."/>
    <s v="PRESENTED"/>
    <s v="EXTENDED"/>
    <s v="Agriculture"/>
    <m/>
    <x v="4"/>
    <m/>
    <m/>
    <s v="Oman"/>
    <s v="High income"/>
    <m/>
    <s v="Agricultural Resilience/  Land / Forests / Coastline"/>
    <m/>
    <m/>
    <m/>
    <m/>
    <s v="&lt;=$10m"/>
    <n v="0.6"/>
    <m/>
    <m/>
    <m/>
    <m/>
    <m/>
    <m/>
    <m/>
    <m/>
    <m/>
    <m/>
    <m/>
    <m/>
    <m/>
    <m/>
    <m/>
    <m/>
    <m/>
    <m/>
    <m/>
    <m/>
    <s v="Feasibility assessment"/>
    <m/>
    <m/>
    <m/>
    <m/>
    <m/>
    <m/>
    <m/>
    <m/>
    <m/>
    <m/>
    <m/>
    <m/>
    <m/>
    <m/>
    <m/>
    <m/>
    <m/>
    <m/>
    <m/>
    <m/>
    <m/>
    <m/>
    <m/>
    <m/>
    <m/>
    <m/>
    <m/>
    <m/>
    <m/>
    <m/>
    <m/>
    <m/>
    <m/>
    <m/>
    <s v="Adaptation &amp; resilience (e.g., flood defences, climate resilient crops)"/>
    <m/>
    <m/>
    <m/>
    <m/>
    <m/>
    <m/>
    <m/>
    <m/>
  </r>
  <r>
    <s v="Beirut"/>
    <n v="259"/>
    <s v="National solar plan for 400MW by 2030"/>
    <m/>
    <s v="PRESENTED"/>
    <s v="EXCLUDED"/>
    <s v="Energy"/>
    <m/>
    <x v="4"/>
    <m/>
    <m/>
    <s v="Morocco"/>
    <s v="Lower middle income"/>
    <m/>
    <s v="Renewable energy"/>
    <m/>
    <m/>
    <m/>
    <m/>
    <s v="&lt;=$10m"/>
    <n v="6"/>
    <m/>
    <m/>
    <m/>
    <m/>
    <m/>
    <m/>
    <m/>
    <m/>
    <m/>
    <m/>
    <m/>
    <m/>
    <m/>
    <m/>
    <m/>
    <m/>
    <m/>
    <m/>
    <m/>
    <m/>
    <m/>
    <m/>
    <m/>
    <m/>
    <m/>
    <m/>
    <m/>
    <m/>
    <m/>
    <m/>
    <m/>
    <m/>
    <m/>
    <m/>
    <m/>
    <m/>
    <m/>
    <m/>
    <m/>
    <m/>
    <m/>
    <m/>
    <m/>
    <m/>
    <m/>
    <m/>
    <m/>
    <m/>
    <m/>
    <m/>
    <m/>
    <m/>
    <m/>
    <m/>
    <m/>
    <s v="Mitigation  emissions avoidance (e.g., renewable energy, clean cookstoves)"/>
    <m/>
    <m/>
    <m/>
    <m/>
    <m/>
    <m/>
    <m/>
    <m/>
  </r>
  <r>
    <s v="Beirut"/>
    <n v="260"/>
    <s v="National wind plan for 2180MW by 2030"/>
    <m/>
    <s v="PRESENTED"/>
    <s v="EXCLUDED"/>
    <s v="Energy"/>
    <m/>
    <x v="4"/>
    <m/>
    <m/>
    <s v="Morocco"/>
    <s v="Lower middle income"/>
    <m/>
    <s v="Renewable energy"/>
    <m/>
    <m/>
    <m/>
    <m/>
    <s v="&lt;=$10m"/>
    <n v="2.9"/>
    <m/>
    <m/>
    <m/>
    <m/>
    <m/>
    <m/>
    <m/>
    <m/>
    <m/>
    <m/>
    <m/>
    <m/>
    <m/>
    <m/>
    <m/>
    <m/>
    <m/>
    <m/>
    <m/>
    <m/>
    <m/>
    <m/>
    <m/>
    <m/>
    <m/>
    <m/>
    <m/>
    <m/>
    <m/>
    <m/>
    <m/>
    <m/>
    <m/>
    <m/>
    <m/>
    <m/>
    <m/>
    <m/>
    <m/>
    <m/>
    <m/>
    <m/>
    <m/>
    <m/>
    <m/>
    <m/>
    <m/>
    <m/>
    <m/>
    <m/>
    <m/>
    <m/>
    <m/>
    <m/>
    <m/>
    <s v="Mitigation  emissions avoidance (e.g., renewable energy, clean cookstoves)"/>
    <m/>
    <m/>
    <m/>
    <m/>
    <m/>
    <m/>
    <m/>
    <m/>
  </r>
  <r>
    <s v="Beirut"/>
    <n v="261"/>
    <s v="Establishing an Early Warning System "/>
    <s v="Eestablishment of early warning systems to improve agricultural weather forecasting services and modern agricultural extension as well as and establishing an agricultural insurance system against climate risks. The project will lead to disseminating the recommendations of the Early Warning Unit, based on generated weather data, to reduce risks to the agricultural sector through using modern technology (Internet - mobile messages) in cooperation with Meteorological services and research institutes. In areas/cases case of high vulnerability to extreme weather events, a new insurance system will be in place to minimize impacts._x000a_Reference: Egypt’s National Climate Change Strategy 2050 (project number: 3.5)"/>
    <s v="PRESENTED"/>
    <s v="EXTENDED"/>
    <s v="Agriculture"/>
    <m/>
    <x v="4"/>
    <m/>
    <m/>
    <s v="Egypt"/>
    <s v="Lower middle income"/>
    <m/>
    <s v="Agricultural Resilience/  Land / Forests / Coastline"/>
    <m/>
    <m/>
    <m/>
    <m/>
    <s v="$100m-$500m"/>
    <n v="400"/>
    <m/>
    <m/>
    <m/>
    <m/>
    <m/>
    <m/>
    <m/>
    <m/>
    <m/>
    <m/>
    <m/>
    <m/>
    <m/>
    <m/>
    <m/>
    <m/>
    <m/>
    <m/>
    <m/>
    <m/>
    <s v="Structuring/ execution"/>
    <m/>
    <m/>
    <m/>
    <m/>
    <m/>
    <m/>
    <m/>
    <m/>
    <m/>
    <m/>
    <m/>
    <m/>
    <m/>
    <m/>
    <m/>
    <m/>
    <m/>
    <m/>
    <m/>
    <m/>
    <m/>
    <m/>
    <m/>
    <m/>
    <m/>
    <m/>
    <m/>
    <m/>
    <m/>
    <m/>
    <m/>
    <m/>
    <m/>
    <m/>
    <s v="Adaptation &amp; resilience (e.g., flood defences, climate resilient crops)"/>
    <m/>
    <m/>
    <m/>
    <m/>
    <m/>
    <m/>
    <m/>
    <m/>
  </r>
  <r>
    <s v="Beirut"/>
    <n v="262"/>
    <s v="Fuel treatment program to promote resiliency and reduce wildfire hazard in Nahr El Kabir area"/>
    <s v="The fire risk map shows relatively large areas of high risk of fires within the basin, mostly in upper part where most of the dense forests are present (Mitri et al., 2015). Fire risk management is linked with the water sector:_x000a_• Fire suppression necessitates large volume of water often not available during the fire season,_x000a_• Fire affected areas are increasingly impacted by flash floods and soil erosion, and_x000a_• Removal of vegetation cover by fires affects both the quality and quantity of water in the basin._x000a_Fire risk would be reduced mostly through silviculture treatment. The national guidelines for forest management serve as an important toolbox for use in developing local forest management plans based on forest inventories and forest harvesting plans (UNDP, 2019). As a result, managed forests are expected to be less prone to intense and severe fires, thus reducing impact on soil, water quality and water quantity."/>
    <s v="PRESENTED"/>
    <s v="CORE"/>
    <s v="Agriculture"/>
    <m/>
    <x v="4"/>
    <m/>
    <m/>
    <s v="Lebanon"/>
    <s v="Lower middle income"/>
    <m/>
    <s v="Agricultural Resilience/  Land / Forests / Coastline"/>
    <m/>
    <m/>
    <m/>
    <m/>
    <s v="&lt;=$10m"/>
    <n v="0.7"/>
    <m/>
    <m/>
    <m/>
    <m/>
    <m/>
    <m/>
    <m/>
    <m/>
    <m/>
    <m/>
    <m/>
    <m/>
    <m/>
    <m/>
    <m/>
    <m/>
    <m/>
    <m/>
    <m/>
    <m/>
    <s v="Conceptual design"/>
    <m/>
    <m/>
    <m/>
    <m/>
    <m/>
    <m/>
    <m/>
    <m/>
    <m/>
    <m/>
    <m/>
    <m/>
    <m/>
    <m/>
    <m/>
    <m/>
    <m/>
    <m/>
    <m/>
    <m/>
    <m/>
    <m/>
    <m/>
    <m/>
    <m/>
    <m/>
    <m/>
    <m/>
    <m/>
    <m/>
    <m/>
    <m/>
    <m/>
    <m/>
    <s v="Adaptation &amp; resilience (e.g., flood defences, climate resilient crops)"/>
    <m/>
    <m/>
    <m/>
    <m/>
    <m/>
    <m/>
    <m/>
    <m/>
  </r>
  <r>
    <s v="Beirut"/>
    <n v="263"/>
    <s v="Help small farmers and rural families adapt to climate change "/>
    <m/>
    <s v="PRESENTED"/>
    <s v="EXTENDED"/>
    <s v="Agriculture"/>
    <m/>
    <x v="4"/>
    <m/>
    <m/>
    <s v="Jordan"/>
    <s v="Upper middle income"/>
    <m/>
    <s v="Agricultural Resilience/  Land / Forests / Coastline"/>
    <m/>
    <m/>
    <m/>
    <m/>
    <s v="&lt;=$10m"/>
    <n v="8.8000000000000007"/>
    <m/>
    <m/>
    <m/>
    <m/>
    <m/>
    <m/>
    <m/>
    <m/>
    <m/>
    <m/>
    <m/>
    <m/>
    <m/>
    <m/>
    <m/>
    <m/>
    <m/>
    <m/>
    <m/>
    <m/>
    <s v="Conceptual design"/>
    <m/>
    <m/>
    <m/>
    <m/>
    <m/>
    <m/>
    <m/>
    <m/>
    <m/>
    <m/>
    <m/>
    <m/>
    <m/>
    <m/>
    <m/>
    <m/>
    <m/>
    <m/>
    <m/>
    <m/>
    <m/>
    <m/>
    <m/>
    <m/>
    <m/>
    <m/>
    <m/>
    <m/>
    <m/>
    <m/>
    <m/>
    <m/>
    <m/>
    <m/>
    <s v="Adaptation &amp; resilience (e.g., flood defences, climate resilient crops)"/>
    <m/>
    <m/>
    <m/>
    <m/>
    <m/>
    <m/>
    <m/>
    <m/>
  </r>
  <r>
    <s v="Beirut"/>
    <n v="264"/>
    <s v="Hilla – Diwaniyah irrigation project "/>
    <s v="The &quot;Hilla-Diwaniyah&quot; irrigation project is located in Babil governorate, in the Euphrates River Basin at the southeast of Hilla city and ends in the northern of Diwaneyah governorate. The project is to be developed over a total area of around 282,000 dunum. The suggested source of irrigation water is the Shatt Al-Hilla River Basin where approximately 276,000 dunum is currently cultivated in the area (98% of total area to be implemented). Water in this project area is slightly saline with an acceptable pH in 78% of the sites._x000a_Most earth irrigation canals in this area are old, and lining is currently being implemented for around 30,000 dunums of canals. The lack of water infrastructure used for agriculture in the area is the reason behind unorganized distribution of water, thus the need to change the location of some old ineffective earth irrigation canals."/>
    <s v="PRESENTED"/>
    <s v="CORE"/>
    <s v="Agriculture"/>
    <m/>
    <x v="4"/>
    <m/>
    <m/>
    <s v="Iraq"/>
    <s v="Upper middle income"/>
    <m/>
    <s v="Water resources/irrigation"/>
    <m/>
    <m/>
    <m/>
    <m/>
    <s v="$1bn-$5bn"/>
    <n v="1300"/>
    <m/>
    <m/>
    <m/>
    <m/>
    <m/>
    <m/>
    <m/>
    <m/>
    <m/>
    <m/>
    <m/>
    <m/>
    <m/>
    <m/>
    <m/>
    <m/>
    <m/>
    <m/>
    <m/>
    <m/>
    <m/>
    <m/>
    <m/>
    <m/>
    <m/>
    <m/>
    <m/>
    <m/>
    <m/>
    <m/>
    <m/>
    <m/>
    <m/>
    <m/>
    <m/>
    <m/>
    <m/>
    <m/>
    <m/>
    <m/>
    <m/>
    <m/>
    <m/>
    <m/>
    <m/>
    <m/>
    <m/>
    <m/>
    <m/>
    <m/>
    <m/>
    <m/>
    <m/>
    <m/>
    <m/>
    <s v="Adaptation &amp; resilience (e.g., flood defences, climate resilient crops)"/>
    <m/>
    <m/>
    <m/>
    <m/>
    <m/>
    <m/>
    <m/>
    <m/>
  </r>
  <r>
    <s v="Beirut"/>
    <n v="265"/>
    <s v="Improving the efficiency of irrigation water use among vulnerable groups using Hydroponic Technology"/>
    <s v="Supporting the establishment of hydroponic farming communities in irrigated agricultural areas to help small farmers use soilless farming systems and promote the use of renewable energy (solar energy) in these units._x000a_The implementation of the project will create jobs in the greenhouses industry, renewable energy sector and the agricultural sector and will increase the value of irrigation water by increasing productivity and reducing the costs of protected agriculture. This will eventually maximize the attractiveness of investment in agriculture in Jordan and increase the competitiveness of the Jordanian agricultural products."/>
    <s v="PRESENTED"/>
    <s v="EXTENDED"/>
    <s v="Agriculture"/>
    <m/>
    <x v="4"/>
    <m/>
    <m/>
    <s v="Jordan"/>
    <s v="Upper middle income"/>
    <m/>
    <s v="Water resources/flood control"/>
    <m/>
    <m/>
    <m/>
    <m/>
    <s v="&lt;=$10m"/>
    <n v="10"/>
    <m/>
    <m/>
    <m/>
    <m/>
    <m/>
    <m/>
    <m/>
    <m/>
    <m/>
    <m/>
    <m/>
    <m/>
    <m/>
    <m/>
    <m/>
    <m/>
    <m/>
    <m/>
    <m/>
    <m/>
    <s v="Conceptual design"/>
    <m/>
    <m/>
    <m/>
    <m/>
    <m/>
    <m/>
    <m/>
    <m/>
    <m/>
    <m/>
    <m/>
    <m/>
    <m/>
    <m/>
    <m/>
    <m/>
    <m/>
    <m/>
    <m/>
    <m/>
    <m/>
    <m/>
    <m/>
    <m/>
    <m/>
    <m/>
    <m/>
    <m/>
    <m/>
    <m/>
    <m/>
    <m/>
    <m/>
    <m/>
    <s v="Adaptation &amp; resilience (e.g., flood defences, climate resilient crops)"/>
    <m/>
    <m/>
    <m/>
    <m/>
    <m/>
    <m/>
    <m/>
    <m/>
  </r>
  <r>
    <s v="Beirut"/>
    <n v="266"/>
    <s v="Institutional arrangements and information generation for direct responsiveness, accountability and communication in forest management "/>
    <s v="Although forests constitute a major carbon sink for Lebanon (-3,205 Gg in 2018), the increase rate of forest fires, deforestation and urban sprawl has been affecting the trend of removals and has been threatening the country’s green cover. In addition, projections of climatic changes in the region show an increased risk of fires and pest outbreaks for Lebanese forest, which will exacerbate the current situation._x000a_General guiding principles of monitoring were developed as part of the national guidelines for forest management (not endorsed yet) but they need to be further developed for inventoried forests and integrated in a functional monitoring plan. There is also a need for strengthening technical and institutional capacities in forest-related institutions and establishing a cross-sectoral cooperation at all levels, including with the research institutions and the private sector."/>
    <s v="PRESENTED"/>
    <s v="EXTENDED"/>
    <s v="Agriculture"/>
    <m/>
    <x v="4"/>
    <m/>
    <m/>
    <s v="Lebanon"/>
    <s v="Lower middle income"/>
    <m/>
    <s v="Agricultural Resilience/  Land / Forests / Coastline"/>
    <m/>
    <m/>
    <m/>
    <m/>
    <s v="&lt;=$10m"/>
    <n v="1.6"/>
    <m/>
    <m/>
    <m/>
    <m/>
    <m/>
    <m/>
    <m/>
    <m/>
    <m/>
    <m/>
    <m/>
    <m/>
    <m/>
    <m/>
    <m/>
    <m/>
    <m/>
    <m/>
    <m/>
    <m/>
    <s v="Conceptual design"/>
    <m/>
    <m/>
    <m/>
    <m/>
    <m/>
    <m/>
    <m/>
    <m/>
    <m/>
    <m/>
    <m/>
    <m/>
    <m/>
    <m/>
    <m/>
    <m/>
    <m/>
    <m/>
    <m/>
    <m/>
    <m/>
    <m/>
    <m/>
    <m/>
    <m/>
    <m/>
    <m/>
    <m/>
    <m/>
    <m/>
    <m/>
    <m/>
    <m/>
    <m/>
    <s v="Adaptation &amp; resilience (e.g., flood defences, climate resilient crops)"/>
    <m/>
    <m/>
    <m/>
    <m/>
    <m/>
    <m/>
    <m/>
    <m/>
  </r>
  <r>
    <s v="Beirut"/>
    <n v="267"/>
    <s v="Mitigation and adaptation strategies to combat land degradation and drought in Nahr el Kabir Area"/>
    <s v="Frequent drought and water scarcity in the Nahr El Kabir basin is expected to severely disrupt water supply, agricultural production and pose a substantial threat to farmers' livelihoods. Rural land use management proved to be efficient in mitigating drought risk, ensuring food security and improving farmers' livelihoods._x000a_Improving water management in agriculture requires that land degradation be mitigated or prevented, especially when taking into account linkages between land and water productivity. It is possible to conserve water resources while simultaneously boosting agricultural production and using resource-conserving farming technologies among others. In this context, the main directions of this intervention are to:_x000a_• Afforest and reclaim lands in process of degradation_x000a_• Conserve soil to encourage practices to prevent or reduce physical loss of soil_x000a_• Regenerate pastures oriented to obtain a permanent vegetation cover on degraded soils_x000a_• Rehabilitate soil by eliminating and reducing physical/chemical impediments for agriculture_x000a_• Facilitate the conversion of deficient irrigation systems to more efficient ones."/>
    <s v="PRESENTED"/>
    <s v="EXTENDED"/>
    <s v="Agriculture"/>
    <m/>
    <x v="4"/>
    <m/>
    <m/>
    <s v="Lebanon"/>
    <s v="Lower middle income"/>
    <m/>
    <s v="Agricultural Resilience/  Land / Forests / Coastline"/>
    <m/>
    <m/>
    <m/>
    <m/>
    <s v="&lt;=$10m"/>
    <n v="0.7"/>
    <m/>
    <m/>
    <m/>
    <m/>
    <m/>
    <m/>
    <m/>
    <m/>
    <m/>
    <m/>
    <m/>
    <m/>
    <m/>
    <m/>
    <m/>
    <m/>
    <m/>
    <m/>
    <m/>
    <m/>
    <s v="Conceptual design"/>
    <m/>
    <m/>
    <m/>
    <m/>
    <m/>
    <m/>
    <m/>
    <m/>
    <m/>
    <m/>
    <m/>
    <m/>
    <m/>
    <m/>
    <m/>
    <m/>
    <m/>
    <m/>
    <m/>
    <m/>
    <m/>
    <m/>
    <m/>
    <m/>
    <m/>
    <m/>
    <m/>
    <m/>
    <m/>
    <m/>
    <m/>
    <m/>
    <m/>
    <m/>
    <s v="Multi"/>
    <m/>
    <m/>
    <m/>
    <m/>
    <m/>
    <m/>
    <m/>
    <m/>
  </r>
  <r>
    <s v="Beirut"/>
    <n v="268"/>
    <s v="National emergency plan for forest fire prevention, awareness and readiness"/>
    <s v="In June and July 2022, heatwaves struck Europe and North Africa as temperatures climbed above 40 degrees Celsius and broke many long-standing records in some places. Heatwaves have become more frequent around the Mediterranean and Lebanon experienced catastrophic fires in 2019. In July 2021, un-precedent fires occurred in the Akkar region burning more than 1,500 Ha only in few hours. Also, heatwaves fuelled fires in high mountain lands affecting cedar, juniper and fire forests._x000a_The Lebanese Government through the Ministry of Environment has started since 2021 an extensive campaign to increase preparedness against fires. In 2022, the Ministry of Environment launched the National Emergency Plan for fire prevention, awareness and readiness to improve forest fire management in Lebanon and therefore minimize the negative ecological, social, and economic impacts of wild/forest fires. The purpose of this plan is to coordinate national and local efforts in readiness to address wildfires, reduce fire risk and create awareness about fire risks. The aim of this project is to implement the National Emergency Plan in the 11 priority zones that were identified as most vulnerable to forest fires and climate change."/>
    <s v="PRESENTED"/>
    <s v="EXTENDED"/>
    <s v="Agriculture"/>
    <m/>
    <x v="4"/>
    <m/>
    <m/>
    <s v="Lebanon"/>
    <s v="Lower middle income"/>
    <m/>
    <s v="Agricultural Resilience/  Land / Forests / Coastline"/>
    <m/>
    <m/>
    <m/>
    <m/>
    <s v="&lt;=$10m"/>
    <n v="0.6"/>
    <m/>
    <m/>
    <m/>
    <m/>
    <m/>
    <m/>
    <m/>
    <m/>
    <m/>
    <m/>
    <m/>
    <m/>
    <m/>
    <m/>
    <m/>
    <m/>
    <m/>
    <m/>
    <m/>
    <m/>
    <s v="Conceptual design"/>
    <m/>
    <m/>
    <m/>
    <m/>
    <m/>
    <m/>
    <m/>
    <m/>
    <m/>
    <m/>
    <m/>
    <m/>
    <m/>
    <m/>
    <m/>
    <m/>
    <m/>
    <m/>
    <m/>
    <m/>
    <m/>
    <m/>
    <m/>
    <m/>
    <m/>
    <m/>
    <m/>
    <m/>
    <m/>
    <m/>
    <m/>
    <m/>
    <m/>
    <m/>
    <s v="Adaptation &amp; resilience (e.g., flood defences, climate resilient crops)"/>
    <m/>
    <m/>
    <m/>
    <m/>
    <m/>
    <m/>
    <m/>
    <m/>
  </r>
  <r>
    <s v="Beirut"/>
    <n v="269"/>
    <s v="Plan and Implementation Tools for the Sustainable Management of_x000a_Natural Ecosystems in the KEF-EDDIR Watershed in the Context of Climate Change"/>
    <m/>
    <s v="NOT"/>
    <s v="EXTENDED"/>
    <s v="Agriculture"/>
    <m/>
    <x v="4"/>
    <m/>
    <m/>
    <s v="Algeria"/>
    <s v="Lower middle income"/>
    <m/>
    <s v="Agricultural Resilience/  Land / Forests / Coastline"/>
    <m/>
    <m/>
    <m/>
    <m/>
    <s v="&lt;=$10m"/>
    <n v="10"/>
    <m/>
    <m/>
    <m/>
    <m/>
    <m/>
    <m/>
    <m/>
    <m/>
    <m/>
    <m/>
    <m/>
    <m/>
    <m/>
    <m/>
    <m/>
    <m/>
    <m/>
    <m/>
    <m/>
    <m/>
    <s v="Structuring &amp; Execution"/>
    <m/>
    <m/>
    <m/>
    <m/>
    <m/>
    <m/>
    <m/>
    <m/>
    <m/>
    <m/>
    <m/>
    <m/>
    <m/>
    <m/>
    <m/>
    <m/>
    <m/>
    <m/>
    <m/>
    <m/>
    <m/>
    <m/>
    <m/>
    <m/>
    <m/>
    <m/>
    <m/>
    <m/>
    <m/>
    <m/>
    <m/>
    <m/>
    <m/>
    <m/>
    <s v="Multi"/>
    <m/>
    <m/>
    <m/>
    <m/>
    <m/>
    <m/>
    <m/>
    <m/>
  </r>
  <r>
    <s v="Beirut"/>
    <n v="270"/>
    <s v="Water-energy-food security nexus (proposed GCF project)"/>
    <s v="The project aims to ensure a transition towards more resilient agricultural production systems while enhancing living conditions of local rural populations and small-scale farmers relying on natural resources for their subsistence. Particular focus is made on a wholistic approach for enhancing agricultural resilience in the context of natural resources degradation, water scarcity, droughts and internal migration towards the North of the country due to climate change. The project addresses incremental climate change adaptation measures based on short-term solutions in preparation for long-term climate change adaptation measures leading to transformational results."/>
    <s v="PRESENTED"/>
    <s v="EXTENDED"/>
    <s v="Agriculture"/>
    <m/>
    <x v="4"/>
    <m/>
    <m/>
    <s v="Tunisia"/>
    <s v="Lower middle income"/>
    <m/>
    <s v="Agricultural Resilience/  Land / Forests / Coastline"/>
    <m/>
    <m/>
    <m/>
    <m/>
    <s v="$10m-$50m"/>
    <n v="45.5"/>
    <m/>
    <m/>
    <m/>
    <m/>
    <m/>
    <m/>
    <m/>
    <m/>
    <m/>
    <m/>
    <m/>
    <m/>
    <m/>
    <m/>
    <m/>
    <m/>
    <m/>
    <m/>
    <m/>
    <m/>
    <s v="Structuring/ execution"/>
    <m/>
    <m/>
    <m/>
    <m/>
    <m/>
    <m/>
    <m/>
    <m/>
    <m/>
    <m/>
    <m/>
    <m/>
    <m/>
    <m/>
    <m/>
    <m/>
    <m/>
    <m/>
    <m/>
    <m/>
    <m/>
    <m/>
    <m/>
    <m/>
    <m/>
    <m/>
    <m/>
    <m/>
    <m/>
    <m/>
    <m/>
    <m/>
    <m/>
    <m/>
    <s v="Adaptation &amp; resilience (e.g., flood defences, climate resilient crops)"/>
    <m/>
    <m/>
    <m/>
    <m/>
    <m/>
    <m/>
    <m/>
    <m/>
  </r>
  <r>
    <s v="Beirut"/>
    <n v="271"/>
    <s v="Energy Efficient Cooling in Buildings (Egypt)"/>
    <s v="One of the most effective approaches to improve energy efficiency in the building sector is through installation of efficient equipment and appliances. The Government of Egypt also adopted mandatory regulations including energy efficiency codes in buildings and minimum energy performance standards and labels for electrical appliances including air conditioners (AC). On the other hand, installing new energy efficient AC or replacing old appliances has high investment costs, and limited financing mechanisms are available to support the deployment of energy efficient AC equipment for end-users. In this context, the project aims to facilitate the introduction of efficient and innovative cooling technologies which enables primary energy savings in Egypt through establishing a financing scheme to promote energy efficient cooling in both new construction and buildings refurbishments._x000a_Reference: Egypt’s NCCS 2050 (project number 1.3)"/>
    <s v="PRESENTED"/>
    <s v="CORE"/>
    <s v="Energy"/>
    <m/>
    <x v="4"/>
    <m/>
    <m/>
    <s v="Egypt"/>
    <s v="Lower middle income"/>
    <m/>
    <s v="Energy efficiency"/>
    <m/>
    <m/>
    <m/>
    <m/>
    <s v="$100m-$500m"/>
    <n v="250"/>
    <m/>
    <m/>
    <m/>
    <m/>
    <m/>
    <m/>
    <m/>
    <m/>
    <m/>
    <m/>
    <m/>
    <m/>
    <m/>
    <m/>
    <m/>
    <m/>
    <m/>
    <m/>
    <m/>
    <m/>
    <s v="Feasibility assessment"/>
    <m/>
    <m/>
    <m/>
    <m/>
    <m/>
    <m/>
    <m/>
    <m/>
    <m/>
    <m/>
    <m/>
    <m/>
    <m/>
    <m/>
    <m/>
    <m/>
    <m/>
    <m/>
    <m/>
    <m/>
    <m/>
    <m/>
    <m/>
    <m/>
    <m/>
    <m/>
    <m/>
    <m/>
    <m/>
    <m/>
    <m/>
    <m/>
    <m/>
    <m/>
    <s v="Mitigation  emissions avoidance (e.g., renewable energy, clean cookstoves)"/>
    <m/>
    <m/>
    <m/>
    <m/>
    <m/>
    <m/>
    <m/>
    <m/>
  </r>
  <r>
    <s v="Beirut"/>
    <n v="272"/>
    <s v="Recovering Associated Gas Flaring in Area of In Amenas"/>
    <s v="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_x000a_flaring by 2030._x000a_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_x000a_The aim of the project is to recover 532,000 SCM per day of flared (associated) gas from two (02) crude (petroleum) production Fields, namely the field of “Tiguentourine” with a capacity of 450 000 SCM per Day and the field of “La Reculée” for a capacity of 70 000 SCM per Day in the Area of In Amenas."/>
    <s v="NOT"/>
    <s v="CORE"/>
    <s v="Energy"/>
    <m/>
    <x v="4"/>
    <m/>
    <m/>
    <s v="Algeria"/>
    <s v="Lower middle income"/>
    <m/>
    <s v="Energy"/>
    <m/>
    <m/>
    <m/>
    <m/>
    <s v="$10m-$50m"/>
    <n v="41.23"/>
    <m/>
    <m/>
    <m/>
    <m/>
    <m/>
    <m/>
    <m/>
    <m/>
    <m/>
    <m/>
    <m/>
    <m/>
    <m/>
    <m/>
    <m/>
    <m/>
    <m/>
    <m/>
    <m/>
    <m/>
    <s v="Feasibility assessment"/>
    <m/>
    <m/>
    <m/>
    <m/>
    <m/>
    <m/>
    <m/>
    <m/>
    <m/>
    <m/>
    <m/>
    <m/>
    <m/>
    <m/>
    <m/>
    <m/>
    <m/>
    <m/>
    <m/>
    <m/>
    <m/>
    <m/>
    <m/>
    <m/>
    <m/>
    <m/>
    <m/>
    <m/>
    <m/>
    <m/>
    <m/>
    <m/>
    <m/>
    <m/>
    <s v="Mitigation  emissions avoidance (e.g., renewable energy, clean cookstoves)"/>
    <m/>
    <m/>
    <m/>
    <m/>
    <m/>
    <m/>
    <m/>
    <m/>
  </r>
  <r>
    <s v="Beirut"/>
    <n v="273"/>
    <s v="Recovering Associated Gas flaring in the Region of Ohanet"/>
    <s v="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_x000a_flaring by 2030._x000a_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_x000a_The aim of the project is to recover 650 000 SCM per Day of flared associated gas from six (06) crude oil (petroleum) production units in the Area of Ohanet in the Governorate of Illizi."/>
    <s v="NOT"/>
    <s v="EXTENDED"/>
    <s v="Energy"/>
    <m/>
    <x v="4"/>
    <m/>
    <m/>
    <s v="Algeria"/>
    <s v="Lower middle income"/>
    <m/>
    <s v="Energy"/>
    <m/>
    <m/>
    <m/>
    <m/>
    <s v="$10m-$50m"/>
    <n v="28.13"/>
    <m/>
    <m/>
    <m/>
    <m/>
    <m/>
    <m/>
    <m/>
    <m/>
    <m/>
    <m/>
    <m/>
    <m/>
    <m/>
    <m/>
    <m/>
    <m/>
    <m/>
    <m/>
    <m/>
    <m/>
    <s v="Feasibility assessment"/>
    <m/>
    <m/>
    <m/>
    <m/>
    <m/>
    <m/>
    <m/>
    <m/>
    <m/>
    <m/>
    <m/>
    <m/>
    <m/>
    <m/>
    <m/>
    <m/>
    <m/>
    <m/>
    <m/>
    <m/>
    <m/>
    <m/>
    <m/>
    <m/>
    <m/>
    <m/>
    <m/>
    <m/>
    <m/>
    <m/>
    <m/>
    <m/>
    <m/>
    <m/>
    <s v="Mitigation  emissions avoidance (e.g., renewable energy, clean cookstoves)"/>
    <m/>
    <m/>
    <m/>
    <m/>
    <m/>
    <m/>
    <m/>
    <m/>
  </r>
  <r>
    <s v="Beirut"/>
    <n v="274"/>
    <s v="Recovering of Associated Gas in Tin Fouye Tabankort"/>
    <s v="Algeria is one of a small number of hydrocarbon producers in the world with regulations that impose penalties or taxes on the flaring of associated gas. Gas flaring was first prohibited in 1966. Since then, Algeria, through its national oil and gas company, SONATRACH, has invested heavily in more than 30 projects that have substantially reduced associated gas flaring, and allowed the monetization of the recovered gas and valuable LPGs. However, significant efforts, especially investments, are necessary to achieve zero routine_x000a_flaring by 2030._x000a_The reasons for reluctance to act or slow progress to address gas flaring are the multifaceted and interlinked challenges policymakers and oil and gas companies face. The dominant factor that these stakeholders invoke repeatedly is the lack of financing to invest in gas infrastructure to recover, treat, transport and use recovered gas._x000a_The aim of the project is to invest in the revamping of the associated gas treatment facility (UTGA) to enable the recovery of 1.3 million SCM per Day of associated in the Area of TFT."/>
    <s v="NOT"/>
    <s v="EXTENDED"/>
    <s v="Energy"/>
    <m/>
    <x v="4"/>
    <m/>
    <m/>
    <s v="Algeria"/>
    <s v="Lower middle income"/>
    <m/>
    <s v="Energy"/>
    <m/>
    <m/>
    <m/>
    <m/>
    <s v="$10m-$50m"/>
    <n v="46.58"/>
    <m/>
    <m/>
    <m/>
    <m/>
    <m/>
    <m/>
    <m/>
    <m/>
    <m/>
    <m/>
    <m/>
    <m/>
    <m/>
    <m/>
    <m/>
    <m/>
    <m/>
    <m/>
    <m/>
    <m/>
    <s v="Feasibility assessment"/>
    <m/>
    <m/>
    <m/>
    <m/>
    <m/>
    <m/>
    <m/>
    <m/>
    <m/>
    <m/>
    <m/>
    <m/>
    <m/>
    <m/>
    <m/>
    <m/>
    <m/>
    <m/>
    <m/>
    <m/>
    <m/>
    <m/>
    <m/>
    <m/>
    <m/>
    <m/>
    <m/>
    <m/>
    <m/>
    <m/>
    <m/>
    <m/>
    <m/>
    <m/>
    <s v="Mitigation  emissions avoidance (e.g., renewable energy, clean cookstoves)"/>
    <m/>
    <m/>
    <m/>
    <m/>
    <m/>
    <m/>
    <m/>
    <m/>
  </r>
  <r>
    <s v="Beirut"/>
    <n v="275"/>
    <s v="REGEND"/>
    <m/>
    <s v="NOT"/>
    <s v="CORE"/>
    <s v="Energy"/>
    <m/>
    <x v="4"/>
    <m/>
    <m/>
    <s v="Regional"/>
    <s v="Upper middle income"/>
    <m/>
    <s v="Energy Efficiency"/>
    <m/>
    <m/>
    <m/>
    <m/>
    <s v="&lt;=$10m"/>
    <n v="10"/>
    <m/>
    <m/>
    <m/>
    <m/>
    <m/>
    <m/>
    <m/>
    <m/>
    <m/>
    <m/>
    <m/>
    <m/>
    <m/>
    <m/>
    <m/>
    <m/>
    <m/>
    <m/>
    <m/>
    <m/>
    <s v="Feasibility assessment"/>
    <m/>
    <m/>
    <m/>
    <m/>
    <m/>
    <m/>
    <m/>
    <m/>
    <m/>
    <m/>
    <m/>
    <m/>
    <m/>
    <m/>
    <m/>
    <m/>
    <m/>
    <m/>
    <m/>
    <m/>
    <m/>
    <m/>
    <m/>
    <m/>
    <m/>
    <m/>
    <m/>
    <m/>
    <m/>
    <m/>
    <m/>
    <m/>
    <m/>
    <m/>
    <s v="Multi"/>
    <m/>
    <m/>
    <m/>
    <m/>
    <m/>
    <m/>
    <m/>
    <m/>
  </r>
  <r>
    <s v="Beirut"/>
    <n v="276"/>
    <s v="Sustainable Management and Land Restoration in the_x000a_Koudiat Acerdoune Dam Watershed"/>
    <s v="The project is part of the United Nations Decade for Ecosystem Restoration (2021-2030). It also meets the objectives of the national targets set in terms of land degradation neutrality and in particular the preservation of 1.5 million hectares of land located in the watersheds upstream of the dams by 2030._x000a_Protecting watersheds helps to avoid heavy carbon losses due to erosion. This protection also has significant co-benefits, in terms of maintaining the fertility of agricultural soils and limiting dams’ siltation._x000a_The proposed project is located in the watershed of the Koudiat Acerdoune dam in northern Algeria and covers an area of 283,130 hectares (ha) spanning over two Wilayas (governorates) namely Bouira (12 municipalities representing 15% of the total area) and Médéa (31 municipalities representing 85% of the total area). The population of watershed territory is estimated at 276,000 inhabitants._x000a_This watershed is located upstream of an important dam with a potential capacity of 640 hm3 and is threatened by the impact of climate change and land degradation due to water erosion._x000a_A study of this watershed was carried out and identified an estimated area of 68,000 ha as the most priority intervention area according to the degree of land degradation by erosion."/>
    <s v="NOT"/>
    <s v="EXTENDED"/>
    <s v="Land"/>
    <m/>
    <x v="4"/>
    <m/>
    <m/>
    <s v="Algeria"/>
    <s v="Lower middle income"/>
    <m/>
    <s v="Agricultural Resilience/  Land / Forests / Coastline"/>
    <m/>
    <m/>
    <m/>
    <m/>
    <s v="&lt;=$10m"/>
    <n v="3"/>
    <m/>
    <m/>
    <m/>
    <m/>
    <m/>
    <m/>
    <m/>
    <m/>
    <m/>
    <m/>
    <m/>
    <m/>
    <m/>
    <m/>
    <m/>
    <m/>
    <m/>
    <m/>
    <m/>
    <m/>
    <s v="Conceptual design"/>
    <m/>
    <m/>
    <m/>
    <m/>
    <m/>
    <m/>
    <m/>
    <m/>
    <m/>
    <m/>
    <m/>
    <m/>
    <m/>
    <m/>
    <m/>
    <m/>
    <m/>
    <m/>
    <m/>
    <m/>
    <m/>
    <m/>
    <m/>
    <m/>
    <m/>
    <m/>
    <m/>
    <m/>
    <m/>
    <m/>
    <m/>
    <m/>
    <m/>
    <m/>
    <s v="Multi"/>
    <m/>
    <m/>
    <m/>
    <m/>
    <m/>
    <m/>
    <m/>
    <m/>
  </r>
  <r>
    <s v="Beirut"/>
    <n v="277"/>
    <s v="Blue Economy Principles "/>
    <s v="Jordan updated its NDCs and duplicated its ambitious to reduce its GHGs by 31% until 2030 which will be unconditionally fulfilled at 5% by the Country’s own means compared to a business-as-usual scenario level, the remaining 26% is conditional and subject to availability of international financial support. Aqaba is strategically positioned to contribute to GHGs emissions reduction both through adaptation and mitigation._x000a_This project seeks to make improvements to the Gulf of Aqaba and Aqaba Special Economic Zone through an increase in green tourism, improvements in the livelihoods of the fishing community, industrial improvements, green transportation and better monitoring of marine and climate indicators._x000a_On the adaptation side, the proposed project intervention will focus on providing alternative livelihoods for fishermen, enhancing industrial development through renewable energy and energy efficiency in industry, improving catch value and marketability and fostering wastewater treatment using innovative technology for more effective exploitation of space and reuse._x000a_On the mitigation side, the project intervention will focus on improving industrial energy efficiency and renewable energy sources and on introducing innovative desalination technologies._x000a_In terms of co-benefit the project will focus on improving data management and accessibility by incorporating all coastal monitoring activities in one web base accessible National Monitoring Program, providing sufficient training on measurement of climate change indicators such as Alkalinity and High-Resolution pH and enhancing monitoring concerning pollution indicators from desalination and wastewater treatment."/>
    <s v="PRESENTED"/>
    <s v="EXTENDED"/>
    <s v="The blue economy"/>
    <m/>
    <x v="4"/>
    <m/>
    <m/>
    <s v="Jordan"/>
    <s v="Upper middle income"/>
    <m/>
    <s v="Water supply/sanitation"/>
    <m/>
    <m/>
    <m/>
    <m/>
    <s v="$10m-$50m"/>
    <n v="14.5"/>
    <m/>
    <m/>
    <m/>
    <m/>
    <m/>
    <m/>
    <m/>
    <m/>
    <m/>
    <m/>
    <m/>
    <m/>
    <m/>
    <m/>
    <m/>
    <m/>
    <m/>
    <m/>
    <m/>
    <m/>
    <s v="Conceptual design"/>
    <m/>
    <m/>
    <m/>
    <m/>
    <m/>
    <m/>
    <m/>
    <m/>
    <m/>
    <m/>
    <m/>
    <m/>
    <m/>
    <m/>
    <m/>
    <m/>
    <m/>
    <m/>
    <m/>
    <m/>
    <m/>
    <m/>
    <m/>
    <m/>
    <m/>
    <m/>
    <m/>
    <m/>
    <m/>
    <m/>
    <m/>
    <m/>
    <m/>
    <m/>
    <s v="Adaptation &amp; resilience (e.g., flood defences, climate resilient crops)"/>
    <m/>
    <m/>
    <m/>
    <m/>
    <m/>
    <m/>
    <m/>
    <m/>
  </r>
  <r>
    <s v="Beirut"/>
    <n v="278"/>
    <s v="Strengthening Coastal Adaptation and Resilience"/>
    <s v="Within the framework of the Partnership Plan for NDC’s implementation, the “Coastal Protection and Planning Agency” of the Tunisian Ministry of Environment and Sustainable Development is proposing this three-component project for strengthening coastal adaptation and resilience towards climate change variability._x000a_The project’s main objectives are strengthening the information and decision support system &quot;SIAD&quot; of the “Coastal Protection and Planning Agency” and strengthening the physical capacity of resilience and adaptation of the coastline."/>
    <s v="PRESENTED"/>
    <s v="EXTENDED"/>
    <s v="The blue economy"/>
    <m/>
    <x v="4"/>
    <m/>
    <m/>
    <s v="Tunisia"/>
    <s v="Lower middle income"/>
    <m/>
    <s v="Agricultural Resilience/  Land / Forests / Coastline"/>
    <m/>
    <m/>
    <m/>
    <m/>
    <s v="$50m-$100m"/>
    <n v="93.4"/>
    <m/>
    <m/>
    <m/>
    <m/>
    <m/>
    <m/>
    <m/>
    <m/>
    <m/>
    <m/>
    <m/>
    <m/>
    <m/>
    <m/>
    <m/>
    <m/>
    <m/>
    <m/>
    <m/>
    <m/>
    <s v="Structuring/ execution"/>
    <m/>
    <m/>
    <m/>
    <m/>
    <m/>
    <m/>
    <m/>
    <m/>
    <m/>
    <m/>
    <m/>
    <m/>
    <m/>
    <m/>
    <m/>
    <m/>
    <m/>
    <m/>
    <m/>
    <m/>
    <m/>
    <m/>
    <m/>
    <m/>
    <m/>
    <m/>
    <m/>
    <m/>
    <m/>
    <m/>
    <m/>
    <m/>
    <m/>
    <m/>
    <s v="Adaptation &amp; resilience (e.g., flood defences, climate resilient crops)"/>
    <m/>
    <m/>
    <m/>
    <m/>
    <m/>
    <m/>
    <m/>
    <m/>
  </r>
  <r>
    <s v="Beirut/Egypt"/>
    <n v="279"/>
    <s v="Bus Rapid Transit System-Ring Road"/>
    <s v="The Ring Road, the highest congested corridor in Greater Cairo, has been undergoing upgrades_x000a_to expand from four lanes to seven in each direction, making way for a BRT separate lane in each direction. The country will introduce the infrastructure needed for the Bus Rapid Transit (BRT) system which extends for 113 km and comprises 48 stations. The new system will ease congestion, especially during rush hours, and guarantee maximum safety for commuters, and it will also be environmentally friendly, providing electric vehicles._x000a_Reference: Egypt’s NCCS 2050 (project number: 2.3)"/>
    <s v="PRESENTED"/>
    <s v="EXTENDED"/>
    <s v="Transport"/>
    <m/>
    <x v="4"/>
    <m/>
    <m/>
    <s v="Egypt"/>
    <s v="Lower middle income"/>
    <m/>
    <s v="Transport"/>
    <m/>
    <m/>
    <s v="Limited-scope program"/>
    <m/>
    <s v="$100m-$500m"/>
    <n v="263"/>
    <m/>
    <m/>
    <m/>
    <m/>
    <m/>
    <m/>
    <m/>
    <m/>
    <m/>
    <m/>
    <m/>
    <m/>
    <m/>
    <m/>
    <m/>
    <m/>
    <m/>
    <m/>
    <m/>
    <m/>
    <s v="Structuring/ execution"/>
    <m/>
    <m/>
    <m/>
    <m/>
    <m/>
    <m/>
    <m/>
    <m/>
    <m/>
    <m/>
    <m/>
    <m/>
    <m/>
    <m/>
    <m/>
    <m/>
    <m/>
    <m/>
    <m/>
    <m/>
    <m/>
    <m/>
    <m/>
    <m/>
    <m/>
    <m/>
    <m/>
    <m/>
    <m/>
    <m/>
    <m/>
    <m/>
    <m/>
    <m/>
    <s v="Mitigation  emissions avoidance (e.g., renewable energy, clean cookstoves)"/>
    <m/>
    <m/>
    <m/>
    <m/>
    <m/>
    <m/>
    <m/>
    <m/>
  </r>
  <r>
    <s v="Beirut"/>
    <n v="280"/>
    <s v="Energy Efficiency in the Sustainable Urban Mobility Sector"/>
    <s v="The project would implement some of the priority elements of Tunisia’s new National Sustainable Urban Mobility Policy (PNMU) validated by the Council of Ministers in May 2020. Main project components would be the following:_x000a_• Improvements in the governance framework for urban mobility at national and local level_x000a_• Strengthening of the sector’s financing mechanisms_x000a_• Preparation of strategic urban mobility plans in all main agglomerations of Tunisia aimed at improving the performance and energy efficiency of urban mobility systems, promoting non-motorized transport modes, and increasing access for women and reduced mobility persons_x000a_• Development of the capacity and efficiency of formal and informal public transport through the reorganization of state transport enterprises, the introduction of best practice contractual systems, the rehabilitation and development of public transport infrastructure (including the introduction of bus lanes in high traffic corridors and the rehabilitation of Tunis’ light rail system), and the modernization of some of the rolling stock (notably in Tunis)_x000a_• Promotion of the electrification of the transport vehicle fleet through the establishment of adequate incentives and creation of necessary facilities_x000a_• Implementation of small, infrastructure Improvements with high benefit/cost ratios for traffic management, parking management and for facilitating the movements of pedestrians and cyclists"/>
    <s v="PRESENTED"/>
    <s v="CORE"/>
    <s v="Transport"/>
    <m/>
    <x v="4"/>
    <m/>
    <m/>
    <s v="Tunisia"/>
    <s v="Lower middle income"/>
    <m/>
    <s v="Transport"/>
    <m/>
    <m/>
    <m/>
    <m/>
    <s v="$100m-$500m"/>
    <n v="103"/>
    <m/>
    <m/>
    <m/>
    <m/>
    <m/>
    <m/>
    <m/>
    <m/>
    <m/>
    <m/>
    <m/>
    <m/>
    <m/>
    <m/>
    <m/>
    <m/>
    <m/>
    <m/>
    <m/>
    <m/>
    <s v="Conceptual design"/>
    <m/>
    <m/>
    <m/>
    <m/>
    <m/>
    <m/>
    <m/>
    <m/>
    <m/>
    <m/>
    <m/>
    <m/>
    <m/>
    <m/>
    <m/>
    <m/>
    <m/>
    <m/>
    <m/>
    <m/>
    <m/>
    <m/>
    <m/>
    <m/>
    <m/>
    <m/>
    <m/>
    <m/>
    <m/>
    <m/>
    <m/>
    <m/>
    <m/>
    <m/>
    <s v="Mitigation  emissions avoidance (e.g., renewable energy, clean cookstoves)"/>
    <m/>
    <m/>
    <m/>
    <m/>
    <m/>
    <m/>
    <m/>
    <m/>
  </r>
  <r>
    <s v="Beirut"/>
    <n v="281"/>
    <s v="Al Rawdha Flood Protection Dam "/>
    <s v="Rampaging floodwaters unleashed by adverse weather in 2012 swept through urban parts of AlMudaaybi wilayat, destroying roads and other infrastructure, inundating farms, and causing a number of deaths. Significant damage also occurred during a similar flood event in 2018. Al Rawdha Flood Protection Dam will cater to floods greater than the 200-year return period flood (RPF), which is the estimated interval time between floods. Strategically located just upstream of the AlMudaaybi urban area, it will serve as an inceptor in the event of heavy flooding along Wadi Al Rawdha. The dam will also help establish a large reservoir with a storage capacity of around 1.5 million cubic metres at Full Supply Level._x000a_The project is related to the National Strategy for Adaptation and Mitigation to Climate Change and listed in the infrastructure projects."/>
    <s v="PRESENTED"/>
    <s v="CORE"/>
    <s v="Water"/>
    <m/>
    <x v="4"/>
    <m/>
    <m/>
    <s v="Oman"/>
    <s v="High income"/>
    <m/>
    <s v="Water resources/flood control"/>
    <m/>
    <m/>
    <m/>
    <m/>
    <s v="$10m-$50m"/>
    <n v="48.8"/>
    <m/>
    <m/>
    <m/>
    <m/>
    <m/>
    <m/>
    <m/>
    <m/>
    <m/>
    <m/>
    <m/>
    <m/>
    <m/>
    <m/>
    <m/>
    <m/>
    <m/>
    <m/>
    <m/>
    <m/>
    <s v="Structuring/ execution"/>
    <m/>
    <m/>
    <m/>
    <m/>
    <m/>
    <m/>
    <m/>
    <m/>
    <m/>
    <m/>
    <m/>
    <m/>
    <m/>
    <m/>
    <m/>
    <m/>
    <m/>
    <m/>
    <m/>
    <m/>
    <m/>
    <m/>
    <m/>
    <m/>
    <m/>
    <m/>
    <m/>
    <m/>
    <m/>
    <m/>
    <m/>
    <m/>
    <m/>
    <m/>
    <s v="Adaptation &amp; resilience (e.g., flood defences, climate resilient crops)"/>
    <m/>
    <m/>
    <m/>
    <m/>
    <m/>
    <m/>
    <m/>
    <m/>
  </r>
  <r>
    <s v="Beirut"/>
    <n v="282"/>
    <s v="Al-Batina Treated Effluent Line"/>
    <s v="Constructing tertiary treated effluent (TE) line with a capacity of 40,000 cubic metres per day from A’ Rumais area (Barka) to Al Maghsar area (Al Musana), a length of 35 km. Omani Water and Wastewater Company (OWWSC) is working strategically to enhance utilization of tertiary treated effluent (TE) due to its environmental and economic value in various projects such as food security projects and other industrial and commercial uses."/>
    <s v="PRESENTED"/>
    <s v="CORE"/>
    <s v="Water"/>
    <m/>
    <x v="4"/>
    <m/>
    <m/>
    <s v="Oman"/>
    <s v="High income"/>
    <m/>
    <s v="Water supply/sanitation"/>
    <m/>
    <m/>
    <m/>
    <m/>
    <s v="$50m-$100m"/>
    <n v="52"/>
    <m/>
    <m/>
    <m/>
    <m/>
    <m/>
    <m/>
    <m/>
    <m/>
    <m/>
    <m/>
    <m/>
    <m/>
    <m/>
    <m/>
    <m/>
    <m/>
    <m/>
    <m/>
    <m/>
    <m/>
    <s v="Feasibility assessment"/>
    <m/>
    <m/>
    <m/>
    <m/>
    <m/>
    <m/>
    <m/>
    <m/>
    <m/>
    <m/>
    <m/>
    <m/>
    <m/>
    <m/>
    <m/>
    <m/>
    <m/>
    <m/>
    <m/>
    <m/>
    <m/>
    <m/>
    <m/>
    <m/>
    <m/>
    <m/>
    <m/>
    <m/>
    <m/>
    <m/>
    <m/>
    <m/>
    <m/>
    <m/>
    <s v="Adaptation &amp; resilience (e.g., flood defences, climate resilient crops)"/>
    <m/>
    <m/>
    <m/>
    <m/>
    <m/>
    <m/>
    <m/>
    <m/>
  </r>
  <r>
    <s v="Beirut"/>
    <n v="283"/>
    <s v="Al-Jifnain Flood Protection Dam (Jif03)"/>
    <s v="Al-Jifnain Flood Protection Dam will cater to floods greater than the 1000-year return period flood (RPF), which is the estimated interval time between floods. Strategically located just upstream of the Seeb urban area, it will serve as an inceptor in the event of heavy flooding along Wadi Al-Jifnain. The dam will also help establish a large reservoir with a storage capacity of around 11 million cubic metres at Full Supply Level. The project is related to the National Strategy for Adaptation and Mitigation to Climate Change and listed in the infrastructure projects."/>
    <s v="PRESENTED"/>
    <s v="EXTENDED"/>
    <s v="Water"/>
    <m/>
    <x v="4"/>
    <m/>
    <m/>
    <s v="Oman"/>
    <s v="High income"/>
    <m/>
    <s v="Water resources/flood control"/>
    <m/>
    <m/>
    <m/>
    <m/>
    <s v="$10m-$50m"/>
    <n v="36.4"/>
    <m/>
    <m/>
    <m/>
    <m/>
    <m/>
    <m/>
    <m/>
    <m/>
    <m/>
    <m/>
    <m/>
    <m/>
    <m/>
    <m/>
    <m/>
    <m/>
    <m/>
    <m/>
    <m/>
    <m/>
    <s v="Structuring/ execution"/>
    <m/>
    <m/>
    <m/>
    <m/>
    <m/>
    <m/>
    <m/>
    <m/>
    <m/>
    <m/>
    <m/>
    <m/>
    <m/>
    <m/>
    <m/>
    <m/>
    <m/>
    <m/>
    <m/>
    <m/>
    <m/>
    <m/>
    <m/>
    <m/>
    <m/>
    <m/>
    <m/>
    <m/>
    <m/>
    <m/>
    <m/>
    <m/>
    <m/>
    <m/>
    <s v="Adaptation &amp; resilience (e.g., flood defences, climate resilient crops)"/>
    <m/>
    <m/>
    <m/>
    <m/>
    <m/>
    <m/>
    <m/>
    <m/>
  </r>
  <r>
    <s v="Beirut"/>
    <n v="284"/>
    <s v="Solar pumping for irrigation"/>
    <m/>
    <s v="PRESENTED"/>
    <s v="EXCLUDED"/>
    <s v="Water"/>
    <m/>
    <x v="4"/>
    <m/>
    <m/>
    <s v="Egypt"/>
    <s v="Lower middle income"/>
    <m/>
    <s v="Water resources/irrigation"/>
    <m/>
    <m/>
    <m/>
    <m/>
    <s v="$50m-$100m"/>
    <n v="55"/>
    <m/>
    <m/>
    <m/>
    <m/>
    <m/>
    <m/>
    <m/>
    <m/>
    <m/>
    <m/>
    <m/>
    <m/>
    <m/>
    <m/>
    <m/>
    <m/>
    <m/>
    <m/>
    <m/>
    <m/>
    <m/>
    <m/>
    <m/>
    <m/>
    <m/>
    <m/>
    <m/>
    <m/>
    <m/>
    <m/>
    <m/>
    <m/>
    <m/>
    <m/>
    <m/>
    <m/>
    <m/>
    <m/>
    <m/>
    <m/>
    <m/>
    <m/>
    <m/>
    <m/>
    <m/>
    <m/>
    <m/>
    <m/>
    <m/>
    <m/>
    <m/>
    <m/>
    <m/>
    <m/>
    <m/>
    <s v="Multi"/>
    <m/>
    <m/>
    <m/>
    <m/>
    <m/>
    <m/>
    <m/>
    <m/>
  </r>
  <r>
    <s v="Beirut"/>
    <n v="285"/>
    <s v="Aqaba-Amman Water Desalination &amp; Conveyance Project (AAWDCP) "/>
    <s v="Jordan is one of the most water scarce countries in the world and the need for potable water continues to grow. This is the combination of an increasing population, the decrease of water supply, the negative impact of climate change, and the growth of the economy. The AAWDCP is the largest national desalination project in Jordan. Upon completion, it will provide Jordan with 300 million cubic meters of desalinated Red Sea water per year._x000a_The project main objectives are to secure future supply of drinking water in the Aqaba, Amman, and other_x000a_Areas, to achieve the desired supply of desalinated water at reasonable costs, to support economic growth and activity in Jordan and to promote private sector involvement in the water sector._x000a_The project includes the following components: Marine works, Desalination facility, Freshwater Conveyance System around 450 kilometers of pipelines, Booster pump stations and regulating tanks to convey freshwater to the Abu Alanda and Al Muntazah Reservoirs in Amman, and Renewable Energy Facilities, e.g., a solar PV plant necessary to supply the Project’s power requirements from its own renewable energy resources._x000a_The National Water Strategy, NDCs, and all other national water strategy documents reference the AAWDCP."/>
    <s v="PRESENTED"/>
    <s v="CORE"/>
    <s v="Water"/>
    <m/>
    <x v="4"/>
    <m/>
    <m/>
    <s v="Jordan"/>
    <s v="Upper middle income"/>
    <m/>
    <s v="Water supply/sanitation"/>
    <m/>
    <m/>
    <m/>
    <m/>
    <s v="$100m-$500m"/>
    <n v="400"/>
    <m/>
    <m/>
    <m/>
    <m/>
    <m/>
    <m/>
    <m/>
    <m/>
    <m/>
    <m/>
    <m/>
    <m/>
    <m/>
    <m/>
    <m/>
    <m/>
    <m/>
    <m/>
    <m/>
    <m/>
    <s v="Structuring/ execution"/>
    <m/>
    <m/>
    <m/>
    <m/>
    <m/>
    <m/>
    <m/>
    <m/>
    <m/>
    <m/>
    <m/>
    <m/>
    <m/>
    <m/>
    <m/>
    <m/>
    <m/>
    <m/>
    <m/>
    <m/>
    <m/>
    <m/>
    <m/>
    <m/>
    <m/>
    <m/>
    <m/>
    <m/>
    <m/>
    <m/>
    <m/>
    <m/>
    <m/>
    <m/>
    <s v="Adaptation &amp; resilience (e.g., flood defences, climate resilient crops)"/>
    <m/>
    <m/>
    <m/>
    <m/>
    <m/>
    <m/>
    <m/>
    <m/>
  </r>
  <r>
    <s v="Beirut"/>
    <n v="286"/>
    <s v="Excess Water Diversion from North to Central Tunisia"/>
    <s v="The project aims at storing and diverting water from the northern to the central regions of Tunisia, and also at the protection from flood damages. It will include several components with the specific objectives of ensuring the provision of drinking water, ensuring optimal water use and reducing water deficit during drought years."/>
    <s v="PRESENTED"/>
    <s v="CORE"/>
    <s v="Water"/>
    <m/>
    <x v="4"/>
    <m/>
    <m/>
    <s v="Tunisia"/>
    <s v="Lower middle income"/>
    <m/>
    <s v="Water resources/flood control"/>
    <m/>
    <m/>
    <m/>
    <m/>
    <s v="$500m-$1bn"/>
    <n v="524"/>
    <m/>
    <m/>
    <m/>
    <m/>
    <m/>
    <m/>
    <m/>
    <m/>
    <m/>
    <m/>
    <m/>
    <m/>
    <m/>
    <m/>
    <m/>
    <m/>
    <m/>
    <m/>
    <m/>
    <m/>
    <s v="Structuring/ execution"/>
    <m/>
    <m/>
    <m/>
    <m/>
    <m/>
    <m/>
    <m/>
    <m/>
    <m/>
    <m/>
    <m/>
    <m/>
    <m/>
    <m/>
    <m/>
    <m/>
    <m/>
    <m/>
    <m/>
    <m/>
    <m/>
    <m/>
    <m/>
    <m/>
    <m/>
    <m/>
    <m/>
    <m/>
    <m/>
    <m/>
    <m/>
    <m/>
    <m/>
    <m/>
    <s v="Adaptation &amp; resilience (e.g., flood defences, climate resilient crops)"/>
    <m/>
    <m/>
    <m/>
    <m/>
    <m/>
    <m/>
    <m/>
    <m/>
  </r>
  <r>
    <s v="Beirut"/>
    <n v="287"/>
    <s v="Ifta Flood Protection Dam (S02)"/>
    <s v="Rampaging floodwaters unleashed by adverse weather in 2007 swept through urban parts of Sur wilayat, destroying roads and other infrastructure, inundating farms, and causing a number of deaths. Significant damage also occurred during a similar flood event in 2010._x000a_The Fita Dam will cater to floods greater than the 10,000-year return period flood (RPF), which is the estimated interval time between floods. Strategically located just upstream of the of the Sur urban area, it will serve as an inceptor in the event of heavy flooding along Wadi Rafsah. The dam will also help establish a large reservoir with a storage capacity of around 16 million cubic metres at Full Supply Level. The project is related to the National Strategy for Adaptation and Mitigation to Climate Change and listed in the infrastructure projects."/>
    <s v="PRESENTED"/>
    <s v="EXTENDED"/>
    <s v="Water"/>
    <m/>
    <x v="4"/>
    <m/>
    <m/>
    <s v="Oman"/>
    <s v="High income"/>
    <m/>
    <s v="Water resources/flood control"/>
    <m/>
    <m/>
    <m/>
    <m/>
    <s v="$50m-$100m"/>
    <n v="67.5"/>
    <m/>
    <m/>
    <m/>
    <m/>
    <m/>
    <m/>
    <m/>
    <m/>
    <m/>
    <m/>
    <m/>
    <m/>
    <m/>
    <m/>
    <m/>
    <m/>
    <m/>
    <m/>
    <m/>
    <m/>
    <s v="Structuring/ execution"/>
    <m/>
    <m/>
    <m/>
    <m/>
    <m/>
    <m/>
    <m/>
    <m/>
    <m/>
    <m/>
    <m/>
    <m/>
    <m/>
    <m/>
    <m/>
    <m/>
    <m/>
    <m/>
    <m/>
    <m/>
    <m/>
    <m/>
    <m/>
    <m/>
    <m/>
    <m/>
    <m/>
    <m/>
    <m/>
    <m/>
    <m/>
    <m/>
    <m/>
    <m/>
    <s v="Adaptation &amp; resilience (e.g., flood defences, climate resilient crops)"/>
    <m/>
    <m/>
    <m/>
    <m/>
    <m/>
    <m/>
    <m/>
    <m/>
  </r>
  <r>
    <s v="Beirut"/>
    <n v="288"/>
    <s v="Improving Agricultural Resilience by Modernizing on-Farm Practices"/>
    <s v="The project will survey and define priority areas where modern irrigation systems are need. It will enable effective adaptation measures in a total area of about 500,000 feddan covering several full canal commands in the Nile Valley and Delta. Crop types and water availability under possible climate scenarios will be taken into account when designing and implementing the irrigation systems. The project will lead to raising water efficiency and productivity under water scarcity conditions._x000a_Reference: Egypt’s National Climate Change Strategy 2050 (project number: 4.6)"/>
    <s v="PRESENTED"/>
    <s v="EXTENDED"/>
    <s v="Water"/>
    <m/>
    <x v="4"/>
    <m/>
    <m/>
    <s v="Egypt"/>
    <s v="Lower middle income"/>
    <m/>
    <s v="Water resources/irrigation"/>
    <m/>
    <m/>
    <m/>
    <m/>
    <s v="$500m-$1bn"/>
    <n v="750"/>
    <m/>
    <m/>
    <m/>
    <m/>
    <m/>
    <m/>
    <m/>
    <m/>
    <m/>
    <m/>
    <m/>
    <m/>
    <m/>
    <m/>
    <m/>
    <m/>
    <m/>
    <m/>
    <m/>
    <m/>
    <s v="Feasibility assessment"/>
    <m/>
    <m/>
    <m/>
    <m/>
    <m/>
    <m/>
    <m/>
    <m/>
    <m/>
    <m/>
    <m/>
    <m/>
    <m/>
    <m/>
    <m/>
    <m/>
    <m/>
    <m/>
    <m/>
    <m/>
    <m/>
    <m/>
    <m/>
    <m/>
    <m/>
    <m/>
    <m/>
    <m/>
    <m/>
    <m/>
    <m/>
    <m/>
    <m/>
    <m/>
    <s v="Adaptation &amp; resilience (e.g., flood defences, climate resilient crops)"/>
    <m/>
    <m/>
    <m/>
    <m/>
    <m/>
    <m/>
    <m/>
    <m/>
  </r>
  <r>
    <s v="Beirut"/>
    <n v="289"/>
    <s v="Wadi Hiliti Flood Protection Dam (WH4) (with groundwater recharge)"/>
    <s v="Rampaging floodwaters unleashed by adverse weather in 2012 swept through urban parts of Sohar wilayat, destroying roads and other infrastructure, inundating farms, and leaving a number of people dead. Significant damage also occurred during a similar flood event in 2014._x000a_The Wadi Hiliti Dam will cater to floods greater than the 300-year return period flood (RPF), which is the estimate of the interval of time between floods. Strategically located just upstream of the Sohar urban area, it will serve as an inceptor in the event of heavy flooding along Wadi Hiliti. Furthermore, the dam will help establish a large reservoir with a storage capacity of around 16 million cubic metres at Full Supply Level._x000a_Listed in the infrastructure projects as WH4"/>
    <s v="PRESENTED"/>
    <s v="EXTENDED"/>
    <s v="Water"/>
    <m/>
    <x v="4"/>
    <m/>
    <m/>
    <s v="Oman"/>
    <s v="High income"/>
    <m/>
    <s v="Water resources/flood control"/>
    <m/>
    <m/>
    <m/>
    <m/>
    <s v="$10m-$50m"/>
    <n v="44.2"/>
    <m/>
    <m/>
    <m/>
    <m/>
    <m/>
    <m/>
    <m/>
    <m/>
    <m/>
    <m/>
    <m/>
    <m/>
    <m/>
    <m/>
    <m/>
    <m/>
    <m/>
    <m/>
    <m/>
    <m/>
    <s v="Structuring/ execution"/>
    <m/>
    <m/>
    <m/>
    <m/>
    <m/>
    <m/>
    <m/>
    <m/>
    <m/>
    <m/>
    <m/>
    <m/>
    <m/>
    <m/>
    <m/>
    <m/>
    <m/>
    <m/>
    <m/>
    <m/>
    <m/>
    <m/>
    <m/>
    <m/>
    <m/>
    <m/>
    <m/>
    <m/>
    <m/>
    <m/>
    <m/>
    <m/>
    <m/>
    <m/>
    <s v="Adaptation &amp; resilience (e.g., flood defences, climate resilient crops)"/>
    <m/>
    <m/>
    <m/>
    <m/>
    <m/>
    <m/>
    <m/>
    <m/>
  </r>
  <r>
    <s v="Beirut"/>
    <n v="290"/>
    <s v="Mashreq Waters Knowledge Initiative"/>
    <m/>
    <s v="NOT"/>
    <s v="EXTENDED-REGIONAL"/>
    <s v="Energy"/>
    <m/>
    <x v="4"/>
    <m/>
    <m/>
    <s v="Regional"/>
    <s v="Upper middle income"/>
    <m/>
    <s v="IWRM"/>
    <m/>
    <m/>
    <m/>
    <m/>
    <n v="0.75"/>
    <n v="0.75"/>
    <m/>
    <m/>
    <m/>
    <m/>
    <m/>
    <m/>
    <m/>
    <m/>
    <m/>
    <m/>
    <m/>
    <m/>
    <m/>
    <m/>
    <m/>
    <m/>
    <m/>
    <m/>
    <m/>
    <m/>
    <m/>
    <m/>
    <m/>
    <m/>
    <m/>
    <m/>
    <m/>
    <m/>
    <m/>
    <m/>
    <m/>
    <m/>
    <m/>
    <m/>
    <m/>
    <m/>
    <m/>
    <m/>
    <m/>
    <m/>
    <m/>
    <m/>
    <m/>
    <m/>
    <m/>
    <m/>
    <m/>
    <m/>
    <m/>
    <m/>
    <m/>
    <m/>
    <m/>
    <m/>
    <m/>
    <m/>
    <m/>
    <m/>
    <m/>
    <m/>
    <m/>
    <m/>
    <m/>
    <m/>
  </r>
  <r>
    <s v="Beirut"/>
    <n v="291"/>
    <s v="WASH in Schools Project"/>
    <s v="The project focuses on schools in the southern governorates of Jordan which received less attention from donors and partners in recent years due to emergency humanitarian response in the North. According to the 2018 water and sanitation vulnerability map, this region’s water supply is considered highly vulnerable due to the state of its water infrastructure and natural climate-related conditions. This issue is now highlighted as priority in the National Education Sector Strategic Plan 2018-2022 and the Water Sector Green Growth National Action Plan 2021-2025. Action on WinS is necessary for Jordan to meet its objectives under the Sustainable Development Goals (specifically SDGs 6)._x000a_• Support the government in their aim to rapidly respond to the need for access to services_x000a_• Provide proof of concept for water resource-efficient/climate-resilient WASH technologies for schools_x000a_• Provide technical assistance to enhance long-"/>
    <s v="PRESENTED"/>
    <s v="EXTENDED"/>
    <s v="Water"/>
    <m/>
    <x v="4"/>
    <m/>
    <m/>
    <s v="Jordan"/>
    <s v="Upper middle income"/>
    <m/>
    <s v="Water supply/sanitation"/>
    <m/>
    <m/>
    <m/>
    <m/>
    <s v="&lt;=$10m"/>
    <n v="6.8"/>
    <m/>
    <m/>
    <m/>
    <m/>
    <m/>
    <m/>
    <m/>
    <m/>
    <m/>
    <m/>
    <m/>
    <m/>
    <m/>
    <m/>
    <m/>
    <m/>
    <m/>
    <m/>
    <m/>
    <m/>
    <s v="Conceptual design"/>
    <m/>
    <m/>
    <m/>
    <m/>
    <m/>
    <m/>
    <m/>
    <m/>
    <m/>
    <m/>
    <m/>
    <m/>
    <m/>
    <m/>
    <m/>
    <m/>
    <m/>
    <m/>
    <m/>
    <m/>
    <m/>
    <m/>
    <m/>
    <m/>
    <m/>
    <m/>
    <m/>
    <m/>
    <m/>
    <m/>
    <m/>
    <m/>
    <m/>
    <m/>
    <s v="Adaptation &amp; resilience (e.g., flood defences, climate resilient crops)"/>
    <m/>
    <m/>
    <m/>
    <m/>
    <m/>
    <m/>
    <m/>
    <m/>
  </r>
  <r>
    <s v="Beirut"/>
    <n v="292"/>
    <s v="Climate/SDGs Debt Swap "/>
    <m/>
    <s v="NOT"/>
    <s v="EXTENDED-REGIONAL"/>
    <s v="Carbon credit markets"/>
    <m/>
    <x v="4"/>
    <m/>
    <m/>
    <s v="Regional"/>
    <s v="Upper middle income"/>
    <m/>
    <s v="All SDGs"/>
    <m/>
    <m/>
    <m/>
    <m/>
    <s v="TBD"/>
    <s v="TBD"/>
    <m/>
    <m/>
    <m/>
    <m/>
    <m/>
    <m/>
    <m/>
    <m/>
    <m/>
    <m/>
    <m/>
    <m/>
    <m/>
    <m/>
    <m/>
    <m/>
    <m/>
    <m/>
    <m/>
    <m/>
    <m/>
    <m/>
    <m/>
    <m/>
    <m/>
    <m/>
    <m/>
    <m/>
    <m/>
    <m/>
    <m/>
    <m/>
    <m/>
    <m/>
    <m/>
    <m/>
    <m/>
    <m/>
    <m/>
    <m/>
    <m/>
    <m/>
    <m/>
    <m/>
    <m/>
    <m/>
    <m/>
    <m/>
    <m/>
    <m/>
    <m/>
    <m/>
    <m/>
    <m/>
    <m/>
    <m/>
    <m/>
    <m/>
    <m/>
    <m/>
    <m/>
    <m/>
    <m/>
    <m/>
  </r>
  <r>
    <s v="Santiago"/>
    <n v="293"/>
    <s v="CIF Renewable Energy integration CR- Supporting Just Transition"/>
    <s v="The CIF REI program seeks to increase the flexibility of electricity systems by allowing the integration of an increasing participation of renewable sources through concessional financing sources"/>
    <s v="NOT"/>
    <s v="EXCLUDED"/>
    <s v="Energy"/>
    <m/>
    <x v="2"/>
    <m/>
    <m/>
    <s v="Costa rica"/>
    <s v="Upper middle income"/>
    <m/>
    <s v="Energy transition"/>
    <m/>
    <m/>
    <m/>
    <m/>
    <s v="$50m-$100m"/>
    <n v="70"/>
    <m/>
    <m/>
    <m/>
    <m/>
    <m/>
    <m/>
    <m/>
    <m/>
    <m/>
    <m/>
    <m/>
    <m/>
    <m/>
    <m/>
    <m/>
    <m/>
    <m/>
    <m/>
    <m/>
    <m/>
    <s v="Feasibility assessment"/>
    <m/>
    <m/>
    <m/>
    <m/>
    <m/>
    <m/>
    <m/>
    <m/>
    <m/>
    <m/>
    <m/>
    <m/>
    <m/>
    <m/>
    <m/>
    <m/>
    <m/>
    <m/>
    <m/>
    <m/>
    <m/>
    <m/>
    <m/>
    <m/>
    <m/>
    <m/>
    <m/>
    <m/>
    <m/>
    <m/>
    <m/>
    <m/>
    <m/>
    <m/>
    <m/>
    <m/>
    <m/>
    <m/>
    <m/>
    <m/>
    <m/>
    <m/>
    <m/>
  </r>
  <r>
    <s v="Santiago"/>
    <n v="294"/>
    <s v="Decarbonization of Public Transport on tires: electromobility in the city of São_x000a_Paulo"/>
    <s v="Description: by 2024, 2,600 electric vehicles in the system (government goal) and by 2038 the entire fleet will be_x000a_renewed (Municipal Law No. 16,802 and concession contracts). 18 electric vehicles were put into operation in_x000a_September 2019 and there is curr_x000a_ently a goal of implementing 2,600 vehicles by 2024. Today, SPTrans already_x000a_passed the amount to renew per lot to the operators and is studying the best sources of funding, in addition to"/>
    <s v="NOT"/>
    <s v="EXCLUDED"/>
    <s v="Transport"/>
    <m/>
    <x v="2"/>
    <m/>
    <m/>
    <s v="Brazil"/>
    <s v="Upper middle income"/>
    <m/>
    <s v="Electromobility"/>
    <m/>
    <m/>
    <m/>
    <m/>
    <s v="$1bn-$5bn"/>
    <n v="1509"/>
    <m/>
    <m/>
    <m/>
    <m/>
    <m/>
    <m/>
    <m/>
    <m/>
    <m/>
    <m/>
    <m/>
    <m/>
    <m/>
    <m/>
    <m/>
    <m/>
    <m/>
    <m/>
    <m/>
    <m/>
    <s v="Feasibility assessment"/>
    <m/>
    <m/>
    <m/>
    <m/>
    <m/>
    <m/>
    <m/>
    <m/>
    <m/>
    <m/>
    <m/>
    <m/>
    <m/>
    <m/>
    <m/>
    <m/>
    <m/>
    <m/>
    <m/>
    <m/>
    <m/>
    <m/>
    <m/>
    <m/>
    <m/>
    <m/>
    <m/>
    <m/>
    <m/>
    <m/>
    <m/>
    <m/>
    <m/>
    <m/>
    <m/>
    <m/>
    <m/>
    <m/>
    <m/>
    <m/>
    <m/>
    <m/>
    <m/>
  </r>
  <r>
    <s v="Santiago"/>
    <n v="295"/>
    <s v="Aquatic-SP-Integrated Plan of Bus and Waterway Transportation_x000a_Systems-Southern Region of São Paulo"/>
    <m/>
    <s v="NOT"/>
    <s v="EXCLUDED"/>
    <s v="Transport"/>
    <m/>
    <x v="2"/>
    <m/>
    <m/>
    <s v="Brazil"/>
    <s v="Upper middle income"/>
    <m/>
    <s v="Electromobility"/>
    <m/>
    <m/>
    <m/>
    <m/>
    <s v="$10m-$50m"/>
    <n v="35"/>
    <m/>
    <m/>
    <m/>
    <m/>
    <m/>
    <m/>
    <m/>
    <m/>
    <m/>
    <m/>
    <m/>
    <m/>
    <m/>
    <m/>
    <m/>
    <m/>
    <m/>
    <m/>
    <m/>
    <m/>
    <s v="Feasibility assessment"/>
    <m/>
    <m/>
    <m/>
    <m/>
    <m/>
    <m/>
    <m/>
    <m/>
    <m/>
    <m/>
    <m/>
    <m/>
    <m/>
    <m/>
    <m/>
    <m/>
    <m/>
    <m/>
    <m/>
    <m/>
    <m/>
    <m/>
    <m/>
    <m/>
    <m/>
    <m/>
    <m/>
    <m/>
    <m/>
    <m/>
    <m/>
    <m/>
    <m/>
    <m/>
    <m/>
    <m/>
    <m/>
    <m/>
    <m/>
    <m/>
    <m/>
    <m/>
    <m/>
  </r>
  <r>
    <s v="Fact sheet"/>
    <n v="296"/>
    <s v="Electromobility and B. Electrification in public transportation routes in the San Salvador Metropolitan Area (AMSS)"/>
    <s v="Al 2022, circulan en el país más de 1.5 millón de vehículos; con la mayor densidad concentrada en el departamento de San Salvador con más de 597 mil vehículos autorizados para circular. (VMT, 2022). En el Área Metropolitana de San Salvador (AMSS) se concentran alrededor de 1.7 millones de habitantes de un total 6.3 millones en todo el territorio salvadoreño._x000a__x000a_Según el Primer Informe Bienal de Actualización El Salvador, 2018, las emisiones de CO2 procedentes de fuentes de combustión resultan de la quema de combustible y del carbono que es oxidado. Estas emisiones dependen del contenido de carbono del combustible. Cuando los combustibles son quemados, la mayor parte del carbono es emitido inmediatamente como CO2 durante el proceso de combustión. Otra parte menor es liberada como CO, CH4._x000a__x000a_Respecto a las emisiones de gases efecto invernadero totales de la categoría Actividades de quema de combustible en el 2014, se nota la significativa importancia de la subcategoría Transporte con 2.863,3 kt CO2 eq (47,0 %); seguida de la subcategoría Industrias de la energía con 1.625,9 kt CO2 eq (26,7 %); de la subcategoría Industrias manufactureras y de la construcción con 864,7 kt CO2 eq (14,2 %); y de la subcategoría Otros sectores con 733,3 kt CO2 eq (12,0 %)._x000a__x000a_Para El Salvador es importante y mandatorio que se frene la magnitud y aceleración que el cambio climático manifiesta y proyecta de aquí a 2030 y mitad de siglo, por tanto, en cumplimiento a los compromisos adquiridos en el marco del Acuerdo de París, la Contribución Determinada a nivel Nacional (NDC), el país se compromete a tener una reducción de emisiones anuales (para 2030 y respecto a un escenario tendencial (BAU) desde 2019) de 640 Kton CO2e por actividades de quema de combustibles fósiles en el Sector Energía y hasta una reducción de emisiones anuales de 819 Kton CO2e en las mismas actividades y sector, si se cumplen ciertas condiciones de índole tecnológica, financiera, normativa, entre otras._x000a__x000a_Es notorio, en términos de emisiones, el peso que representa el sector transporte para las actividades de quema de combustible, 47%. Este dato es importante para desarrollar acciones orientadas a la reducción de las emisiones derivadas del sector transporte, presentándose la movilidad eléctrica como una opción clave para el logro de ese objetivo. En ese sentido El Salvador viene dando grandes pasos en lo que refiere al desarrollo de la movilidad eléctrica, entre los que resalta la Ley de Fomento e Incentivos para la Importación y Uso de Medios de Transporte Eléctricos e Híbridos que se encuentra vigente desde el 2021._x000a__x000a_En El Salvador, las unidades de transporte público se concentran en mayor medida en las zonas más densamente pobladas o de alta actividad comercial. Para el caso del Área Metropolitana de San Salvador (AMSS) se concentra cerca del 27% de los habitantes del país y constituye el principal centro urbano productivo del país. De acuerdo con el Viceministerio de Transporte (VMT), la movilidad eléctrica puede adoptarse fácilmente dentro de este segmento._x000a__x000a_Este proyecto se alinea con la visión de 2020-2050 de la Política Energética Nacional (PEN), la cual busca desarrollar el país bajo un enfoque de sostenibilidad y transición energética durante los próximos 30 años, que a su vez exigen profundizar en una matriz energética más limpia. El Salvador actualmente posee un 85% de energía renovable en su matriz de generación, por lo cual continuando con los lineamientos para la promoción de energías renovables se ve factible el desarrollo de un proyecto fotovoltaico asociado con la incorporación de buses eléctricos para garantizar el suministro de energía limpia en la operación del transporte colectivo. _x000a__x000a_El Objetivo del proyecto es introducir la movilidad eléctrica en el transporte público pasajero en las rutas del AMSS por medio del desarrollo de marcos jurídicos-normativos propicios para el impulso de la electromovilidad; así como, la adquisición de unidades de transporte colectivo, la construcción de un proyecto fotovoltaico en sitio y la instalación de estaciones de carga. El proyecto mejorará la calidad del servicio de transporte, reducirá emisiones de GEI y mitigará las enfermedades respiratorias provocadas por la emisión de partículas contaminantes provenientes del uso de derivados de petróleo en el transporte._x000a__x000a_Se estima que el proyecto se implementaría en un plazo de 8 a 12 meses posterior a la decisión del gobierno central."/>
    <s v="NOT"/>
    <s v="CORE"/>
    <s v="Transport"/>
    <m/>
    <x v="2"/>
    <m/>
    <s v="Central &amp; North America"/>
    <s v="El Salvador"/>
    <s v="Lower middle income"/>
    <s v="El Salvador: Incorporación de flota vehicular eléctrica en el área metropolitana de San Salvador (AMSS)"/>
    <s v="Transport"/>
    <s v="Energy"/>
    <m/>
    <s v="Infrastructure asset - greenfield (building brand new facilities from the ground up)"/>
    <s v="Se han iniciado acercamientos con potenciales interesados"/>
    <s v="$10m-$50m"/>
    <n v="50"/>
    <s v="El desarrollo del proyecto y su ejecución financiera se realizarían en el primer año. Incluyendo el desarrollo de las propuestas de marcos normativos, estructura financiera, la adquisición de buses, estaciones de carga y planta fotovoltaica."/>
    <s v="Public capital already invested"/>
    <s v="El Estado tiene la propiedad del sitio potencial para el desarrollo de la estación de buses eléctricos, que se valora en un monto aproximado de USD $25 millones"/>
    <s v="El Gobierno de El Salvador"/>
    <s v="50 millones deuda/ 25 millones capital"/>
    <s v="Se busca gestionar $50 millones"/>
    <m/>
    <m/>
    <s v="No"/>
    <s v="Ministerio de Hacienda"/>
    <s v="Political risk, Climate risk, Demand-side risk, Inflation risk, Operational risk"/>
    <s v="cambios por fin de período en las administraciones de Gobierno., contingencia en la red eléctrica, inundaciones, demanda insatisfecha por poca oferta, Alteración en costos de tecnologías, materiales, etc., Adopción tecnológica, cambio estructural-cultural, Amenazas naturales (sismos, erupciones volcánicas)., Garantizar la continuidad de la seguridad social"/>
    <s v="Ente rector de movilidad"/>
    <s v="Aún no se inicia proceso de licitación"/>
    <s v="Yes"/>
    <s v="Equipo multidisciplinario de las instituciones involucradas: CNE, MOP y VMT"/>
    <s v="No"/>
    <m/>
    <m/>
    <s v="Other: please specify"/>
    <s v="Conceptual design"/>
    <s v="marzo 2022 - diciembre 2022"/>
    <s v="enero 2023- abril 2023"/>
    <s v="mayo 2023- julio 2023"/>
    <s v="agosto 2023- abril 2024"/>
    <s v="2024-2039"/>
    <s v="Se estima inicie en abril 2024"/>
    <s v="100% al ser un proyecto estratégico del Gobierno de El Salvador"/>
    <m/>
    <m/>
    <s v="'-Orden de inicio de ejecución del proyecto _x000a_-Estructura contractual definida _x000a_-marco jurídico-normativo actualizado"/>
    <s v="'-Contratación de la consultoría para la actualización del marco jurídico-normativo en electromovilidad_x000a_- Estudios técnicos, organizativos, financieros, sociales y ambientales para la aprobación del proyecto_x000a_- Cierre financiero"/>
    <s v="USD $150 mil"/>
    <s v="Other, please specify:"/>
    <m/>
    <s v="'-Contratación de la consultoría para la actualización del marco jurídico-normativo en electromovilidad_x000a_- Estudios técnicos, organizativos, financieros, sociales y ambientales para la aprobación del proyecto_x000a_- Cierre financiero_x000a_- preparación de términos de referencia _x000a_- licitaciones y adjudicaciones _x000a_-construcción del proyecto"/>
    <s v="USD $49.85 millones de financiamiento"/>
    <s v="Other, please specify:"/>
    <m/>
    <s v="'- Viabilidad del proyecto"/>
    <s v="Cierre financiero"/>
    <m/>
    <m/>
    <m/>
    <m/>
    <m/>
    <m/>
    <m/>
    <m/>
    <m/>
    <m/>
    <m/>
    <m/>
    <m/>
    <m/>
    <s v="Mitigation  emissions avoidance (e.g., renewable energy, clean cookstoves)"/>
    <s v="4,179t CO2: 5,075: 13,400 pasajeros por día: 100: Mitigación de enfermedades respiratorias, auditivas, salud mental: Acoso sexual, seguridad social, confort"/>
    <m/>
    <m/>
    <s v="3. Good health &amp; well being, 7. Affordable &amp; clean energy, 8. Decent work &amp; economic growth, 9. Industry, innovation &amp; infrastructure, 11. Sustainable cities &amp; communities, -, 13. Climate action"/>
    <m/>
    <s v="Salvador Handal, Secretario Ejecutivo Consejo Nacional de Energía"/>
    <s v="Yes, please provide your email address:"/>
    <s v="salvador.handal@cne.gob.sv; aflores@cne.gob.sv"/>
  </r>
  <r>
    <s v="Fact sheet"/>
    <n v="297"/>
    <s v="Retrofit Project in Quito"/>
    <s v="Antecedentes:_x000a_El sistema de transporte público que actualmente opera en el Distrito Metropolitano de Quito, se encuentra conformado por 4 subsistemas: _x000a_-  Transporte masivo Metro: “Metro de Q” _x000a_-  Transporte en corredores exclusivos (Bus Rapid Transit – BTR): “Metrobus Q”_x000a_-  Transporte colectivo: “Transporte convencional” _x000a_-  Transporte por cable: “Quito Cables”_x000a_El subsistema Metrobús – Q se encuentra compuesto por 5 corredores que se distribuyen a lo largo del DMQ de manera longitudinal (de norte a sur y viceversa). Cuenta con 115 estaciones y cada una de estas se encuentran instaladas a lo largo de los cinco corredores._x000a_El subsistema Convencional se concentra en el conjunto de rutas que operan al interior de las áreas urbanas del DMQ y entre cada una de ellas. Así mismo, de los servicios interparroquiales e intraparroquiales, vinculados en cubrir desplazamientos desde el área metropolitana hacia las parroquias y viceversa._x000a_La oferta del transporte público se complementa con el subsistema interprovincial, el cual se une al sistema de movilidad de Quito específicamente en 2 terminales que se encuentran ubicadas al sur y al norte de Quito. _x000a_ La flota total de transporte público esta divida en: _x000a_-  Subsistema convencional: 2.207 unidades_x000a_-  Subsistema integrado Metrobus Q: _x000a_o  Bus Tipo: 830 _x000a_o  Buses articulas y biarticulados: 285_x000a_En cuanto al servicio de transporte público operado por empresas privadas existen 1926 propietarios individuales de buses urbanos. _x000a_Es importante mencionar que de acuerdo con el informe “Proceso de selección y priorización de acciones, identificación de acciones prioritarias de la ciudad de Quito”, existe una percepción negativa sobre la calidad del aire, siendo uno de los principales puntos de mejora desde la ciudadanía al gobierno local (Secretaría de Ambiente del Distrito Metropolitano de Quito -C40, 2020). Estudios de la Secretaría de Ambiente mencionan que el 97% de las emisiones contaminantes pertenece al tráfico vehicular, donde el 82% de este proviene de los buses y vehículos pesados a diésel, en la ciudad de Quito._x000a_La Organización Mundial de la Salud (OMS) por su parte, sitúa la contaminación del aire como una de las mayores amenazas medioambientales para la salud humana, junto con el cambio climático. _x000a_La problemática del uso de diésel en el sistema público sobrepasa lo referente a salud y ambiente. Es un hecho que el Ecuador subsidia el combustible por casi 3 mil millones de dólares al año, de los cuales se estima que Quito representa alrededor de 900 millones. Recursos que podrían ser utilizador para priorizar las áreas de desarrollo económico y social.  _x000a_Desde el marco legal, el proyecto se enmarca en:_x000a_-  La Ley Orgánica de Eficiencia Energética que menciona que &quot;a partir del año 2025 todos los vehículos que se incorporen al servicio de transporte público urbano e interparroquial, en el Ecuador continental, deberán ser únicamente de medio motriz eléctrico...&quot;_x000a_-  La Estrategia Nacional de Cambio Climático 2012 – 2025 es operativizada con el Plan Nacional de Adaptación (2022)._x000a_-  La Agenda Hábitat Sostenible 2036 Ciudades incluyentes y sostenibles_x000a_-  La Estrategia Nacional de Financiamiento Climático (2021-2030) Impulsada por el Ministerio de Economía y Finanzas y el Ministerio del Ambiente, contó con la participación de los gobiernos seccionales, sociedad civil y cooperación internacional. Aterriza ejes de acción._x000a_-  La Estrategia de Resiliencia de Quito (2017) que busca Incentivar el uso de transporte público bajo en emisiones, incluyendo el Metro de Quito._x000a_-  La Visión 2040 Quito en el 2040, será una ciudad con alta calidad de vida, capaz de enfrentar con éxito todos los desafíos que surgen en los campos social, cultural, económico, ambiental y en el territorio._x000a_Objetivo_x000a_El objetivo principal de este proyecto es la reducción de la contaminación del DMQ a través de la transformación de motores a diésel por motores eléctricos en la flota de transporte público y privado del DMQ._x000a_Estructura propuesta: _x000a_El proyecto Retrofit para Quito se divide en dos fases:_x000a_1.  Fase 1: Retrofit de la flota de transporte público de propiedad municipal_x000a_1.1  Fortalecimiento de capacidades técnicas locales_x000a_1.2  Generación de un programa para la reconversión de la flota vehicular municipal a través de la banca pública_x000a_1.3  Implantación de infraestructura de recarga de BRT y adaptación del canal exclusivo_x000a_1.4  Componente 4: Reconversión de BRT municipales_x000a_2.  Fase 2: Retrofit de la flota de transporte público de propiedad privada_x000a_2.1  Generación de un programa para la reconversión de la flota de transporte público, de propiedad privada a través de la banca pública_x000a_2.2  Implantación de infraestructura de recarga_x000a_Nota: Actualmente la Secretaría de Movilidad del Distrito Metropolitano de Quito se encuentra levantando información relevante para estructurar la Política de Movilidad Sostenible del DMQ. Dicha información ha sido utilizada para la estructuración del proyecto."/>
    <s v="NOT"/>
    <s v="CORE"/>
    <s v="Transport"/>
    <m/>
    <x v="2"/>
    <m/>
    <s v="South America"/>
    <s v="Ecuador"/>
    <s v="Upper middle income"/>
    <s v="Ecuador:Reducción de contaminación en el Distrito Metropolitano de Quito"/>
    <s v="Transport"/>
    <s v="Energy"/>
    <m/>
    <s v="Non-revenue generating programs (e.g., wetland regeneration project, without carbon credits)"/>
    <m/>
    <s v="$50m-$100m"/>
    <n v="80"/>
    <m/>
    <s v="Expect no public capital in final capital structure"/>
    <m/>
    <m/>
    <m/>
    <m/>
    <m/>
    <m/>
    <m/>
    <m/>
    <s v="Political risk, Credit risk, Inflation risk, Operational risk"/>
    <m/>
    <s v="Corporación de Promoción Económica de Quito -  CONQUITO y Secretaría de Movilidad del Municipio de Quito"/>
    <m/>
    <s v="No"/>
    <m/>
    <s v="No"/>
    <m/>
    <m/>
    <m/>
    <s v="Conceptual design"/>
    <s v="2022-2023"/>
    <s v="2023"/>
    <s v="2023"/>
    <s v="2023-2024"/>
    <s v="2025-2035"/>
    <s v="2025"/>
    <s v="N/A"/>
    <m/>
    <m/>
    <s v="Involucrar actores del sistema de movilidad y energía de Quito y además aliados estratégicos. _x000a_Concretar la etapa de diseño conceptual del proyecto"/>
    <s v="Levantar los requerimiento técnicos implicados en el cambio de motores de diésel a eléctricos_x000a_Realizar estudio de factibilidad"/>
    <s v="N/A"/>
    <s v="Debt, please specify which type:"/>
    <m/>
    <s v="Estructurar financieramente el proyecto_x000a_Iniciar el reconversión (retrofiting) de las unidades de un plan piloto"/>
    <s v="N/A"/>
    <s v="Debt, please specify which type:"/>
    <m/>
    <m/>
    <s v="Estructuración de la viabilidad financiera del proyecto"/>
    <m/>
    <m/>
    <s v="Yes"/>
    <s v="Corporación de promoción económica de CONQUITO"/>
    <m/>
    <m/>
    <m/>
    <m/>
    <m/>
    <m/>
    <m/>
    <m/>
    <m/>
    <m/>
    <s v="Mitigation  emissions avoidance (e.g., renewable energy, clean cookstoves)"/>
    <s v="buses a diésel 5.567 COe/yr y pesados a diésel 16473 COe/yr"/>
    <m/>
    <m/>
    <s v="3. Good health &amp; well being,9. Industry, innovation &amp; infrastructure, -, 11. Sustainable cities &amp; communities, 12. Responsible consumption &amp; production, 13. Climate action"/>
    <m/>
    <s v="Fuentes: Secretaría de Movilidad del Distrito Metropolitano de Quito, Secretaría del Ambiente del Distrito Metropolitano de Quito"/>
    <s v="Yes, please provide your email address:"/>
    <s v="vsalvador@conquito.org.ec, mamaguayo@conquito.org.ec"/>
  </r>
  <r>
    <s v="Fact sheet"/>
    <n v="298"/>
    <s v="Rumuruti Solar Generation Project (RSG Project)"/>
    <s v="The RSG Project comprises of the development, construction and operation of a 40MW solar power plant under Kenya’s Feed-In-Tariff regime, in Laikipia County._x000a_Kenergy Renewables Ltd is the original developer of the project which was initiated in 2013. A PPA was signed with Kenya Power and Lighting Company PLC (KPLC) in May 2018. Upon issuance of a Government Letter of Support, the Project will proceed to financial close and hence the commencement of construction in 2023._x000a_The RSG Project will contribute to lowering the cost of power by offsetting fuel costs from thermal power and reducing network transmission losses._x000a__x000a__x000a_"/>
    <s v="NOT"/>
    <s v="EXCLUDED"/>
    <s v="Energy"/>
    <m/>
    <x v="0"/>
    <m/>
    <m/>
    <s v="Kenya"/>
    <s v="Lower middle income"/>
    <s v="Kenya"/>
    <s v="Energy"/>
    <s v="Solar"/>
    <m/>
    <s v="Infra asset (greenfield)"/>
    <s v="EOS holdings group limited"/>
    <s v="$50m-$100m"/>
    <n v="60"/>
    <m/>
    <s v="The Development Finance Corporation. "/>
    <s v="US$ 915,000 "/>
    <s v="The Development Finance Corporation. "/>
    <s v="Debt to equity ratio, 80/20"/>
    <s v="Approximately US$ 4 million"/>
    <m/>
    <m/>
    <m/>
    <m/>
    <m/>
    <m/>
    <s v="Kenergy Renewables limited"/>
    <s v="The RSG Project has not achieved its construction phase however it is in the advanced stages of development."/>
    <m/>
    <m/>
    <m/>
    <m/>
    <m/>
    <s v="Joint development agreement"/>
    <s v="Structuring &amp; Execution"/>
    <s v="2013 - 2014"/>
    <s v="2014 - 2015"/>
    <n v="2023"/>
    <n v="2024"/>
    <s v="2024 - 2044"/>
    <m/>
    <m/>
    <m/>
    <m/>
    <m/>
    <m/>
    <m/>
    <s v="(i) Project Debt_x000a_(ii) Project Equity_x000a_"/>
    <s v="(i) Project Debt - US$ 48 million_x000a_(ii) Project Equity  US$ 12 million_x000a_"/>
    <m/>
    <m/>
    <m/>
    <s v="(i) Project Debt - US$ 48 million_x000a_(ii) Project Equity  US$ 12 million_x000a_"/>
    <m/>
    <m/>
    <m/>
    <m/>
    <m/>
    <m/>
    <m/>
    <m/>
    <m/>
    <m/>
    <m/>
    <m/>
    <m/>
    <m/>
    <s v="(i) Project Debt_x000a_(ii) Project Equity_x000a_"/>
    <m/>
    <s v="Mitigation of emissions avoidance through renewable energy power generation"/>
    <s v="The avoided CO2 emissions of the RSG Project would be an estimated 68,000 tCO2eq/yr._x000a__x000a__x000a_"/>
    <s v="The RSG Project would reduce an estimated 68,000 tCO2eq of CO2 emissions annually._x000a__x000a_At least 100 employment opportunites would be created during the construction phase and 20 during the operation phase of the project from direct employment opportunities across different skills, from unskilled to highly skilled labour."/>
    <s v="The Government of Kenya has made it  clear that there is an urgent need to put climate change mitigation and adaptation at the forefront of its economic development and transition to 100% clean energy by 2030."/>
    <s v="7. Affordable &amp; clean energy"/>
    <s v="MRV mechanisms applicable for renewable energy projects"/>
    <s v="Bertha Okioga,_x000a_General Manager,_x000a_Kenergy Renewables Limited,_x000a_Nairobi, Kenya"/>
    <s v="Tel: +254 787 847 620_x000a_Email: bertha.okioga@kenergyrenewables.com"/>
    <s v="NA"/>
  </r>
  <r>
    <s v="Fact sheet"/>
    <n v="299"/>
    <s v="Northern Kenya Rangelands"/>
    <s v="The Northern Kenya Rangelands Project aims to remove and store 50 million tons of CO2 over 30 years by implementing sustainable grazing management over nearly 2 million hectares of savannas and grasslands. Active, planned grazing and livestock movements across 14 conservancies will incentivize more sustainable grazing practices. Rapid movement allows the recovery of perennial grasses, increasing carbon inputs, retention of carbon as lignin and cellulose, and belowground carbon production - all of which draw down greenhouse gasses from the atmosphere into soil carbon. The project is validated to the VCS using the VM0032 methodology, and is certified to the Triple Gold Level under the CCBA standards."/>
    <s v="NOT"/>
    <s v="EXCLUDED"/>
    <s v="Carbon credit markets"/>
    <m/>
    <x v="0"/>
    <m/>
    <m/>
    <s v="Kenya"/>
    <s v="Lower middle income"/>
    <s v="Kenya. The project zone is 1,993,078 ha of savanna grassland extending northward from the northern slopes of Mt. Kenya toward the Ethiopia border. The zone consists of a series of former Group Ranches and Community trustland organized under the Northern Rangelands Trust to form community Conservancies of various sizes. The project is anticipated to remove and store 50 million tonnes of CO2 over 30 years. By earning reliable carbon funding for planning and rotating where they graze their livestock, pastoralist communities will deliver on the restoration of nearly 2 million hectares of savannah grasslands. Because soils with more carbon store more water, and sustain greater forage production through dry periods, this project will help people adapt to the effects of climate change and increasing drought. Long-term reliable carbon revenue will create sustainable income for the communities and enhance conservation efforts, including the improvement of habitat for key endemic species."/>
    <s v="Carbon credit markets"/>
    <s v="Soil carbon (agriculture - improved grazing)"/>
    <m/>
    <s v="Native, and a combination of grant awards from existing donor partners of NRT, including The Nature Conservancy. "/>
    <m/>
    <s v="TBD"/>
    <s v="TBD"/>
    <s v="The price per tonne is determined primarly by the lifetime project costs and payments, and maximizing funding to the conservancies to implement and sustain project activities over the course of the lifetime of the project. _x000a__x000a_In the first 3 years of the project, the community receives approximately 60% of total sales revenue, depending on the sales price achieved. As the project’s risk profile reduces, the community share of total sales revenue rises and is projected to be at least 69% over the project life. This calculation is based on conservative estimates and there is potential for higher returns to the community if premium prices are achieved._x000a__x000a_The project is accredited to an international carbon standard. Accordingly, the project’s cost of sale and production includes the cost of verification, issuance, ecological monitoring, reporting, community engagement, and the required administration processes. It also requires ongoing investment into conservancy governance, operations, planning, staffing. The price and costs will be further adjusted over time to reflect, including, but not limited to the above, along with inflation, project resiliency funds and reserves, and market trends and demand."/>
    <m/>
    <m/>
    <m/>
    <m/>
    <m/>
    <m/>
    <m/>
    <s v="Respira International was the first and anchor offtaker, making a long-term committment to one third of all forward project volumes through 2025. Other offtakers have subsequently included Netflix, Meta, Kering, Salesforce, Beiersdorf and Natwest. The names of other carbon buyers are available on the Verra registry website: https://registry.verra.org/app/search/VCS?programType=ISSUANCE&amp;exactResId=1468 "/>
    <m/>
    <s v="Overgrazing"/>
    <s v="Overgrazing_x000a_The degradation of the Northern Kenya grasslands region is caused by overgrazing. The region’s grasses are a primary resource for the livelihoods of a very diverse population of people and animals from private ranches to pastoralist herders to wild herbivores. Without coordinated and informed grazing strategies implemented across the landscape, the perennial grasses are grazed too long with insufficient time to regrow and regenerate. _x000a_The region now has established conservancies to create stronger governance structures in regions with communal land use. The project supports NRT in its work with these conservancies to create regional grazing plans that allow grasses shorter graze periods, sufficient rest, and agreements among conservancies to reduce conflicts over the limited resources. _x000a__x000a_Drought_x000a_Droughts are becoming more frequent and severe in the region, particularly since the project start date. For example, an extreme drought in 2017 (not included in the current 2013-2016 issuance) drew international attention to violent conflict in the region. _x000a_A component of the grazing plan strategies is to build grassbanks to be used for delayed or infrequent rains. These can be used for regional grazers during times of stress. Additionally, a pillar of NRT’s work with conservancies is conflict mitigation and dispute resolutions to ensure compliance with the grazing strategies._x000a_Droughts are expected to continue to be a threat to the region so heavily dependent on grass. Going forward, project revenues will create an insurance mechanism for furthering supporting efforts to mitigate the effects of extreme drought._x000a__x000a_Reversal_x000a_While it is widely acknowledged reversal risks for soil carbon are real, we are taking necessary action to mitigate this through monitoring and evaluation of grazing practices and ongoing engagement with the conservancies involved. This project also carries far fewer risks of a reversal through an event like a forest being cut down or lost through fire. For the sequestered carbon in the soil across the 14 conservancies to be released back to the atmosphere would likely need multiple years tilling or extensive over-grazing. While the latter does happen, the project is designed to identify it quickly and mitigate it before it has a significant impact. Though arable agriculture does occur near the conservancies, it is not practiced at scale within the conservancies. The expected financial and productivity benefits for the conservancies resulting from implementing the new grazing methods are projected to secure and motivate the conservancies and communities to continue to protect their rangelands from degradation and overgrazing. The project activity will create more forage and make the rangelands more resilient to drought. Seeing those benefits over time are already resulting in an appreciation of the benefits of the project activity's implementing grazing practices with pastoralists."/>
    <s v="Native, a Public Benefit Corporation and Certified B Corporation"/>
    <s v="The following are project partners:_x000a__x000a_Native, a Public Benefit Corporation, a certified B Corporation, has provided upfront project financing, manages the validation and verification of the project, and is the exclusive marketer and seller of the carbon credits. Native continues to work with the partners on long-term project operations and resiliency. _x000a__x000a_The Northern Rangelands Trust (NRT) administers the project. NRT is a membership organization owned and led by the 39 different community conservancies it serves in northern and coastal Kenya. As project administrator, NRT currently supports both the project’s activities on the ground and the reporting needed for ongoing verification and for credits to continue to be issued._x000a__x000a_14 community conservancies are taking part in the project. These are local institutions run for and by local people to support the management of community-owned land for the benefit of improving livelihoods. As institutions, community conservancies provide a platform for developing sustainable enterprise and livelihoods either directly or indirectly related to conservation._x000a__x000a_Soils for the Future provides technical support to monitor the project’s implementation by the communities involved, as well as soil sampling, modeling, biodiversity and vegetation survey, and ecological impact guidance. They've been involved since 2009 and helped NRT develop its methodology._x000a__x000a_The Nature Conservancy has worked alongside NRT since the project’s inception in 2009, to develop its methodology, and provided start-up investment to support the protocol development, baseline data collection, and costs of technical contractor (Soils for the Future) up to verification of the project. TNC has been involved in ongoing project management conversations and contributed some technical support, such as developing an automated approach to collecting the remote sensing data. TNC also plays a role in credit sales by connecting potential buyers, who approach TNC interested in credits, to Native."/>
    <m/>
    <m/>
    <m/>
    <m/>
    <m/>
    <s v="Design, build, operate "/>
    <m/>
    <m/>
    <m/>
    <m/>
    <m/>
    <s v="30 years"/>
    <m/>
    <s v="The project has been in development since 2009. In 2010, NRT and Grevy Zebra Trust successfully piloted Holistic Rangeland Management in the West Gate and Kalama conservancies. NRT and TNC partnered with Soils for the Future to gather evidence that rotational grazing and other grazing management resulted in higher carbon storage in the soil. In 2012, the year the project formally kicked off, NRT scaled up its rangeland activities and expanded the carbon project to include 14 NRT-affiliated community conservancies in Samburu, Isiolo, Laikipia and Marsabit counties. In 2017, the 14 conservancies involved in the project gave NRT permission to sell the carbon credits generated by the project on their behalf and engaged Native in the VCS/CCBA validation and verification process with Soils for the Future. In 2018, the conservancies and NRT formalised the approach to sell carbon credits, engaging people in the communities and soliciting feedback. In 2020, Verra certified the project as meeting the VCS Standard requirements under methodology VM0032. The project also received Triple Gold Status from the CCBA. In 2021, the project was fully supported from the first issuance of credits released that year. The next issuance of credits will be available in Q4 2022."/>
    <s v="Mature"/>
    <m/>
    <m/>
    <m/>
    <m/>
    <s v="Public and private. "/>
    <m/>
    <m/>
    <m/>
    <m/>
    <m/>
    <s v="A key hurdle was the extent of work needed to develop the scientific, policy, legal, institutional, financial, and operational structures required to credibly verify the project’s soil carbon sequestration and ensure its long-term success. To complete the audit and audit review process across such a large landscape took more than four years. The validation and verification process for the project was a steep learning curve for the VVB and VCS, thus requiring multiple protracted discussions to ensure the project meets CCB/VCS requirements and the VCUs are real, credible, and verifiable. "/>
    <m/>
    <m/>
    <m/>
    <m/>
    <m/>
    <m/>
    <m/>
    <m/>
    <m/>
    <m/>
    <m/>
    <m/>
    <m/>
    <m/>
    <m/>
    <s v="Mitigation - emissions removal (e.g., direct air capture, enhanced weathering)"/>
    <s v="50MT CO2e removed over 30 years"/>
    <s v="Through implementing rotational grazing, this allows grass cover to regenerate, which improves soil health and soil carbon sequestration rates, which means more atmospheric carbon is absorbed and stored in the soil. The rate of carbon accumlation tranlates to just under 1 tonne CO2e being removed from the atmosphere per hectare per year. The project is also 'Triple Gold' verified by CCB for outstanding impacts for climate adaptation, community and biodiversity. The project area is of high conservation value and provides critical habitat for iconic megafauna such as elephants as well as endangered other species, such as the Eastern Black Rhino, Grevy’s Zebra, the Reticulated Giraffe and the Beisa Oryx. The project puts communities at it's core and touches the lives of 175,000 people who live in the project area. "/>
    <s v="1,2,3,5,8,9,10,13,15,16,"/>
    <s v="The project is validated and verified to the Verified Carbon Standard (VCS) from Verra, under the VM0032 Methodology, and the project is Triple Gold Level certified to the Climate, Community, and Biodiversity Alliance standard. The measurement, reporting, and verification approach is set forth by the standards. Aster Global Environmental Solutions is the VCS and CCB project validator and verifier. The VM0032 methodology requires soil sampling and true up every 5-10 years for the lifetime of the project. Monthly grazing reports are provided to calculate leakage of project animals off project area and encroachment of animals from off-project area. These data are used to calculate leakage discounts and project methane emissions to be deducted from modeled carbon removals. A remote sensing analysis monitors the project area on an annual basis to understand the impact of grazing on vegetation and calculate plant health."/>
    <s v="Jennifer Gerholdt, Native_x000a__x000a_Ed Hewitt, Respira International"/>
    <m/>
    <m/>
    <s v="ehewitt@respira-international.com, jennifer.gerholdt@native.eco, "/>
  </r>
  <r>
    <s v="UNECE"/>
    <n v="300"/>
    <s v="Skavica Hydropower Plant 210 MW"/>
    <s v="Skavica is one of the most strategic Projects of Albania and it provides some major development advantages for the energy sector, agriculture as well as socio-economic life of the region influenced by it. For the energy sector, this Project will help increase electricity production capacity and enable more efficient utilization of Drini Cascade to secure available constant electric power for the country. For Agriculture, besides irrigation advantages, through reducing flood effects, greater area will be open to cultivation and more households will be beneficiary of increased and diversified agricultural activities including aqua culture. Skavica is projected for annual output of 915 GWh, but researchers concluded the production of downstream hydropower plants Koman and Fierza would be boosted by almost 80 GWh in total. Capacity is 210 MW."/>
    <s v="NOT"/>
    <s v="EXCLUDED"/>
    <s v="Energy"/>
    <m/>
    <x v="5"/>
    <m/>
    <m/>
    <s v="Albania"/>
    <s v="Upper middle income"/>
    <m/>
    <s v="ENERGY"/>
    <s v="Hydro"/>
    <m/>
    <m/>
    <s v="KESH"/>
    <s v="$500m-$1bn"/>
    <n v="540"/>
    <m/>
    <m/>
    <m/>
    <m/>
    <m/>
    <m/>
    <m/>
    <m/>
    <m/>
    <m/>
    <m/>
    <m/>
    <m/>
    <m/>
    <m/>
    <m/>
    <m/>
    <m/>
    <m/>
    <m/>
    <m/>
    <m/>
    <m/>
    <m/>
    <m/>
    <m/>
    <m/>
    <m/>
    <m/>
    <m/>
    <m/>
    <m/>
    <m/>
    <m/>
    <m/>
    <m/>
    <m/>
    <m/>
    <m/>
    <m/>
    <m/>
    <m/>
    <m/>
    <m/>
    <m/>
    <m/>
    <m/>
    <m/>
    <m/>
    <m/>
    <m/>
    <m/>
    <m/>
    <m/>
    <m/>
    <m/>
    <m/>
    <m/>
    <m/>
    <m/>
    <m/>
    <m/>
    <m/>
    <m/>
  </r>
  <r>
    <s v="UNECE"/>
    <n v="301"/>
    <s v="Green Ammonia Production"/>
    <s v="The projects aims to lead to the transition of the nitrogen fertilizer industry to net zero CO2 emissions by 2050. Ammonia is the critical ingredient in all mineral nitrogen fertilizers. Using green hydrogen as fuel, itself produced by electrolysis powered by solar energy with integrated battery storage system, makes a major contribution to reducing CO2 emissions from fertilizer manufacture while significantly reducing energy intensity._x000a_Green ammonia production would enhance food security and have uses in diverse energy vectors for global shipping, aviation and other high CO2 emitting energy users. The project would contribute to 1.8% of global CO2e elimination. The project would have an initial investment of $150 million in integrating a green hydrogen electrolysis production unit powered by zero carbon solar energy with integrated battery storage (IFA member company Fertiberia).Project's staged implementation period is 5-7 years."/>
    <s v="PRESENTED"/>
    <s v="CORE"/>
    <s v="Agriculture"/>
    <m/>
    <x v="5"/>
    <m/>
    <m/>
    <s v="Uzbekistan_x000a_Eastern Europe, Central Asia (Uzbekistan) and MENA Region (including Egypt)"/>
    <s v="Lower middle income"/>
    <m/>
    <m/>
    <s v="Climate Smart Agriculture"/>
    <m/>
    <m/>
    <s v="EBRD , International Fertilizer Association. Policy support from IEA"/>
    <s v="$1bn-$5bn"/>
    <n v="2000"/>
    <m/>
    <m/>
    <m/>
    <m/>
    <m/>
    <m/>
    <m/>
    <m/>
    <m/>
    <m/>
    <m/>
    <m/>
    <m/>
    <m/>
    <m/>
    <m/>
    <m/>
    <m/>
    <m/>
    <m/>
    <s v="Conceptual design"/>
    <m/>
    <m/>
    <m/>
    <m/>
    <m/>
    <m/>
    <m/>
    <m/>
    <m/>
    <m/>
    <m/>
    <m/>
    <m/>
    <m/>
    <m/>
    <m/>
    <m/>
    <m/>
    <m/>
    <m/>
    <m/>
    <m/>
    <m/>
    <m/>
    <m/>
    <m/>
    <m/>
    <m/>
    <m/>
    <m/>
    <m/>
    <m/>
    <m/>
    <m/>
    <s v="Mitigation  emissions avoidance (e.g., renewable energy, clean cookstoves)"/>
    <m/>
    <m/>
    <m/>
    <m/>
    <m/>
    <m/>
    <m/>
    <m/>
  </r>
  <r>
    <s v="UNECE"/>
    <n v="302"/>
    <s v="Spitalle Solar Photovoltaic Plant "/>
    <s v="Voltalia is developing two projects over a combined surface of 317 hectares of non-productive salty lands:_x000a_a) The Karavasta 140MW photovoltaic plant (PV), that will be the largest PV in the Western Balkans. The plant will be interconnected to the national grid through a 20 km long overhead line._x000a_b) 100 MW ground-mounted Spitalla Solar PV Park, off the Adriatic Coast, in the port city of Durres._x000a_The two projects will together reduce 163548 tons CO2 per year._x000a_The projects will follow the Build, Own, Operate and Transfer (BOOT) contractual structure with a 30-year concession period and 15-year sales contract with the Albanian public operator (50% and 70% of electricity output for Karavasta, and Spitalla respectively)._x000a__x000a__x000a_With 140 MW of capacity, the Karavasta plant will occupy 196 hectares and will produce 265GWh annually. The Karavasta PV project has been under construction since July 2022. It will be the largest PV plant in the Western Balkans and once completed it will supply energy to more than 220,000 Albanian families and will avoid the emission of more than 96,500 tons of CO2, the equivalent of 9.5% of the emissions from the industrial sector in Albania. Spitalle is a 100 MW ground-mounted Solar PV Park  project planned over 121 hectares, off the Adriatic Coast, in the port city of Durres. The project is currently in the structuring and execution stage. The project construction is likely to complete in 2023 and is expected to enter into commercial operation in 2024. The project will supply energy to over 154,000 households."/>
    <s v="PRESENTED"/>
    <s v="Combined (Top 10)"/>
    <s v="Energy"/>
    <m/>
    <x v="5"/>
    <m/>
    <m/>
    <s v="Albania"/>
    <s v="Upper middle income"/>
    <m/>
    <s v="ENERGY"/>
    <s v="Solar"/>
    <m/>
    <m/>
    <s v="Voltalia "/>
    <s v="$50m-$100m"/>
    <n v="80.509999999999991"/>
    <m/>
    <m/>
    <m/>
    <m/>
    <m/>
    <m/>
    <m/>
    <m/>
    <m/>
    <m/>
    <m/>
    <m/>
    <m/>
    <m/>
    <m/>
    <m/>
    <m/>
    <m/>
    <m/>
    <m/>
    <s v="Structuring &amp; Execution"/>
    <m/>
    <m/>
    <m/>
    <m/>
    <m/>
    <m/>
    <m/>
    <m/>
    <m/>
    <m/>
    <m/>
    <m/>
    <m/>
    <m/>
    <m/>
    <m/>
    <m/>
    <m/>
    <m/>
    <m/>
    <m/>
    <m/>
    <m/>
    <m/>
    <m/>
    <m/>
    <m/>
    <m/>
    <m/>
    <m/>
    <m/>
    <m/>
    <m/>
    <m/>
    <m/>
    <m/>
    <m/>
    <m/>
    <m/>
    <m/>
    <m/>
    <m/>
    <m/>
  </r>
  <r>
    <s v="UNECE"/>
    <n v="303"/>
    <s v="Global Climate-Neutral Resource Management Platform"/>
    <s v="The project is part of The concept of Low-Carbon Development by 2060 using best technologies, which would require significant investments to modernize the industry. In 2021, Kazakhstan notified a reformative environmental legislation, according to which the licensing system will be based on the best available technologies. A pilot digital platform will be developed that allows storing a database of processes and technologies and calculating the economic effect of measures to reduce the carbon footprint. The project will be developed over a  course of 10 years with Phase I – Kazakhstan – 2 years; Phase II - Central Asia – 3 years; and Phase III - Global coverage – 5 years. It will render digital information support for the avoidance of approximately 100 million tons of CO2e in Central Asia by 2030."/>
    <s v="PRESENTED"/>
    <s v="CORE"/>
    <s v="Digital transformations"/>
    <m/>
    <x v="5"/>
    <m/>
    <m/>
    <s v="Regional:  Kazakhstan &amp; other central Asian countries initially"/>
    <s v="Upper middle income"/>
    <m/>
    <m/>
    <s v="Digital Solutions"/>
    <m/>
    <m/>
    <s v="Eurasian Engineering Association and International Technology and Investment Project Center, Kazakhstan "/>
    <s v="$10m-$50m"/>
    <n v="17"/>
    <m/>
    <m/>
    <m/>
    <m/>
    <m/>
    <m/>
    <m/>
    <m/>
    <m/>
    <m/>
    <m/>
    <m/>
    <m/>
    <m/>
    <m/>
    <m/>
    <m/>
    <m/>
    <m/>
    <m/>
    <s v="Conceptual design"/>
    <m/>
    <m/>
    <m/>
    <m/>
    <m/>
    <m/>
    <m/>
    <m/>
    <m/>
    <m/>
    <m/>
    <m/>
    <m/>
    <m/>
    <m/>
    <m/>
    <m/>
    <m/>
    <m/>
    <m/>
    <m/>
    <m/>
    <m/>
    <m/>
    <m/>
    <m/>
    <m/>
    <m/>
    <m/>
    <m/>
    <m/>
    <m/>
    <m/>
    <m/>
    <s v="Mitigation  emissions avoidance (e.g., renewable energy, clean cookstoves)"/>
    <m/>
    <m/>
    <m/>
    <m/>
    <m/>
    <m/>
    <m/>
    <m/>
  </r>
  <r>
    <s v="Z SLK Capital"/>
    <n v="304"/>
    <s v="Lezhe Biomass Power Plant 140 MW"/>
    <s v="This project is the construction of Liquid Biomass Power plant project in Lezhe, Albania. The project involves the construction of a biomass plant with installed capacity of 140MW. It will include the construction of storage facilities, a substation, a powerhouse and related infrastructural facilities, the installation of a generator, turbines and transmission lines."/>
    <s v="NOT"/>
    <s v="EXCLUDED"/>
    <s v="Energy"/>
    <m/>
    <x v="5"/>
    <m/>
    <m/>
    <s v="Albania"/>
    <s v="Upper middle income"/>
    <m/>
    <s v="ENERGY"/>
    <s v="Waste-to-Energy"/>
    <m/>
    <m/>
    <s v="The Government of Albania"/>
    <s v="$100m-$500m"/>
    <n v="357"/>
    <m/>
    <m/>
    <m/>
    <m/>
    <m/>
    <m/>
    <m/>
    <m/>
    <m/>
    <m/>
    <m/>
    <m/>
    <m/>
    <m/>
    <m/>
    <m/>
    <m/>
    <m/>
    <m/>
    <m/>
    <m/>
    <m/>
    <m/>
    <m/>
    <m/>
    <m/>
    <m/>
    <m/>
    <m/>
    <m/>
    <m/>
    <m/>
    <m/>
    <m/>
    <m/>
    <m/>
    <m/>
    <m/>
    <m/>
    <m/>
    <m/>
    <m/>
    <m/>
    <m/>
    <m/>
    <m/>
    <m/>
    <m/>
    <m/>
    <m/>
    <m/>
    <m/>
    <m/>
    <m/>
    <m/>
    <m/>
    <m/>
    <m/>
    <m/>
    <m/>
    <m/>
    <m/>
    <m/>
    <m/>
  </r>
  <r>
    <s v="Z SLK Capital"/>
    <n v="305"/>
    <s v="Hydrogen Facility in Italy and Mediterranean Basin "/>
    <s v="Saipem and Alboran Hydrogen have signed a memorandum of understanding (MoU) on the joint development and the construction of five plants for the production of green hydrogen through the electrolysis process. Three facilities are planned in Italy and the remaining two in the Mediterranean basin (Albania and Morocco). Proposed is the development of a green hydrogen hub in Puglia (Italy) through the construction of three plants in the territories of Brindisi, Taranto and Foggia and with the participation of the National Energy Technology District, La Sapienza University, the Salento University and the Brindisi Research Center. "/>
    <s v="NOT"/>
    <s v="EXCLUDED"/>
    <s v="Energy"/>
    <m/>
    <x v="5"/>
    <m/>
    <m/>
    <s v="Albania"/>
    <s v="Upper middle income"/>
    <m/>
    <s v="ENERGY"/>
    <s v="Green hydogen"/>
    <m/>
    <m/>
    <s v="Saipem and Alboran Hydrogen"/>
    <s v="TBD"/>
    <s v="TBD"/>
    <m/>
    <m/>
    <m/>
    <m/>
    <m/>
    <m/>
    <m/>
    <m/>
    <m/>
    <m/>
    <m/>
    <m/>
    <m/>
    <m/>
    <m/>
    <m/>
    <m/>
    <m/>
    <m/>
    <m/>
    <s v="Conceptual design"/>
    <m/>
    <m/>
    <m/>
    <m/>
    <m/>
    <m/>
    <m/>
    <m/>
    <m/>
    <m/>
    <m/>
    <m/>
    <m/>
    <m/>
    <m/>
    <m/>
    <m/>
    <m/>
    <m/>
    <m/>
    <m/>
    <m/>
    <m/>
    <m/>
    <m/>
    <m/>
    <m/>
    <m/>
    <m/>
    <m/>
    <m/>
    <m/>
    <m/>
    <m/>
    <m/>
    <m/>
    <m/>
    <m/>
    <m/>
    <m/>
    <m/>
    <m/>
    <m/>
  </r>
  <r>
    <s v="UNECE"/>
    <n v="306"/>
    <s v="Voltalia Solar Photovoltaic Plant "/>
    <s v="Voltalia is developing two projects over a combined surface of 317 hectares of non-productive salty lands:_x000a_a) The Karavasta 140MW photovoltaic plant (PV), that will be the largest PV in the Western Balkans. The plant will be interconnected to the national grid through a 20 km long overhead line._x000a_b) 100 MW ground-mounted Spitalla Solar PV Park, off the Adriatic Coast, in the port city of Durres._x000a_The two projects will together reduce 163548 tons CO2 per year._x000a_The projects will follow the Build, Own, Operate and Transfer (BOOT) contractual structure with a 30-year concession period and 15-year sales contract with the Albanian public operator (50% and 70% of electricity output for Karavasta, and Spitalla respectively)._x000a__x000a__x000a_With 140 MW of capacity, the Karavasta plant will occupy 196 hectares and will produce 265GWh annually. The Karavasta PV project has been under construction since July 2022. It will be the largest PV plant in the Western Balkans and once completed it will supply energy to more than 220,000 Albanian families and will avoid the emission of more than 96,500 tons of CO2, the equivalent of 9.5% of the emissions from the industrial sector in Albania. Spitalle is a 100 MW ground-mounted Solar PV Park  project planned over 121 hectares, off the Adriatic Coast, in the port city of Durres. The project is currently in the structuring and execution stage. The project construction is likely to complete in 2023 and is expected to enter into commercial operation in 2024. The project will supply energy to over 154,000 households."/>
    <s v="PRESENTED"/>
    <s v="CORE"/>
    <s v="Energy"/>
    <m/>
    <x v="5"/>
    <m/>
    <m/>
    <s v="Albania"/>
    <s v="Upper middle income"/>
    <m/>
    <s v="ENERGY"/>
    <s v="Solar"/>
    <m/>
    <m/>
    <s v="Voltalia "/>
    <s v="$100m-$500m"/>
    <n v="121.25"/>
    <m/>
    <m/>
    <m/>
    <m/>
    <m/>
    <m/>
    <m/>
    <m/>
    <m/>
    <m/>
    <m/>
    <m/>
    <m/>
    <m/>
    <m/>
    <m/>
    <m/>
    <m/>
    <m/>
    <m/>
    <s v="Structuring/ execution"/>
    <m/>
    <m/>
    <m/>
    <m/>
    <m/>
    <m/>
    <m/>
    <m/>
    <m/>
    <m/>
    <m/>
    <m/>
    <m/>
    <m/>
    <m/>
    <m/>
    <m/>
    <m/>
    <m/>
    <m/>
    <m/>
    <m/>
    <m/>
    <m/>
    <m/>
    <m/>
    <m/>
    <m/>
    <m/>
    <m/>
    <m/>
    <m/>
    <m/>
    <m/>
    <s v="Mitigation  emissions avoidance (e.g., renewable energy, clean cookstoves)"/>
    <m/>
    <m/>
    <m/>
    <m/>
    <m/>
    <m/>
    <m/>
    <m/>
  </r>
  <r>
    <s v="UNECE"/>
    <n v="307"/>
    <s v="Investment programs for the construction of wind power plants in the Republic of Armenia"/>
    <s v="Within the framework of the European Union's &quot;Support to the energy policy of Armenia&quot; program, monitoring was carried out in the Semenov pass and a feasibility study was drawn up for the construction of a wind farm with a total installed capacity of 34 MW. A feasibility study was also prepared for the construction of a wind farm with a total installed capacity of 14.5 MW. At the suggestion of the Ministry of Energy Infrastructures and Natural Resources of the Republic of Armenia, the Public Services Regulatory Commission of the Republic of Armenia, in its decisions, established new provisions for regulating the sector, in particular, the following maximum annual capacities and a new tariff policy were determined: _x000a_1. Until January 1, 2019 in total up to 50 MW of installed capacity for solar power plants. And in 2019 an additional 50 MW of installed capacity and the possibility during 2019 to supplement the surplus capacities under licenses issued before January 1, 2019._x000a_2. In the period up to January 1, 2020 issue licenses for power plants using other renewable sources without capacity limits._x000a_3. For solar and wind power plants with 5 MW (inclusive) and 30 MW (inclusive) of installed capacity, tariffs were set equal to those of small HPPs built on natural watercourses (23.864 Armenian drams / kWh without VAT), except for this tariff for solar power plants will be valid if the first decision on setting the tariff for a particular licensed person was made before January 1, 2020._x000a_4. Consider tariffs for solar and wind power plants with an installed capacity of more than 5 MW and 30 MW under separate investment programs_x000a_"/>
    <s v="NOT"/>
    <s v="EXCLUDED"/>
    <s v="Energy"/>
    <m/>
    <x v="5"/>
    <m/>
    <m/>
    <s v="Armenia"/>
    <s v="Upper middle income"/>
    <m/>
    <s v="ENERGY"/>
    <s v="Wind"/>
    <m/>
    <m/>
    <s v="n/a"/>
    <s v="TBD"/>
    <s v="TBD"/>
    <m/>
    <m/>
    <m/>
    <m/>
    <m/>
    <m/>
    <m/>
    <m/>
    <m/>
    <m/>
    <m/>
    <m/>
    <m/>
    <m/>
    <m/>
    <m/>
    <m/>
    <m/>
    <m/>
    <m/>
    <s v="Conceptual design"/>
    <m/>
    <m/>
    <m/>
    <m/>
    <m/>
    <m/>
    <m/>
    <m/>
    <m/>
    <m/>
    <m/>
    <m/>
    <m/>
    <m/>
    <m/>
    <m/>
    <m/>
    <m/>
    <m/>
    <m/>
    <m/>
    <m/>
    <m/>
    <m/>
    <m/>
    <m/>
    <m/>
    <m/>
    <m/>
    <m/>
    <m/>
    <m/>
    <m/>
    <m/>
    <m/>
    <m/>
    <m/>
    <m/>
    <m/>
    <m/>
    <m/>
    <m/>
    <m/>
  </r>
  <r>
    <s v="UNECE"/>
    <n v="308"/>
    <s v="Erseka Solar Park"/>
    <s v="Located in southeastern Albania, the 47 MWp Erseka Solar Park would offer 87 GWh of clean energy while developing a liberalised energy market in the country and uplifting the local rural economy. It would be one of the first projects in Albania to forego feed-in tariffs and instead sell its produced energy through a long-term offtake agreement with an energy trading company. Necessary key permits have been acquired and the project is expected to commence energy production in 2023. Permitting &amp; Development stage of the project was scheduled between 2021 – 2022_x000a_and the estimated COD is at the end of 2023. It will operate on the Design, Build, Operate contract. Project finance: EUR 13.5m. EUR 4.5m investment has been secured. 30,450 ton CO2e will be reduced annually with the generation of 87 GWh per year. The project will undertake measures to minimize adverse impact on environment. During construction, air pollution will be within standards and the waste and inerts which cannot be reused in site will be moved to waste designated area. During operation, actions will be taken to return the used land to its initial state."/>
    <s v="PRESENTED"/>
    <s v="EXTENDED"/>
    <s v="Energy"/>
    <m/>
    <x v="5"/>
    <m/>
    <m/>
    <s v="Albania"/>
    <s v="Upper middle income"/>
    <m/>
    <s v="ENERGY"/>
    <s v="Solar"/>
    <m/>
    <m/>
    <s v="M&amp;K Energy Trading Co."/>
    <s v="$10m-$50m"/>
    <n v="17.46"/>
    <m/>
    <m/>
    <m/>
    <m/>
    <m/>
    <m/>
    <m/>
    <m/>
    <m/>
    <m/>
    <m/>
    <m/>
    <m/>
    <m/>
    <m/>
    <m/>
    <m/>
    <m/>
    <m/>
    <m/>
    <s v="Structuring/ execution"/>
    <m/>
    <m/>
    <m/>
    <m/>
    <m/>
    <m/>
    <m/>
    <m/>
    <m/>
    <m/>
    <m/>
    <m/>
    <m/>
    <m/>
    <m/>
    <m/>
    <m/>
    <m/>
    <m/>
    <m/>
    <m/>
    <m/>
    <m/>
    <m/>
    <m/>
    <m/>
    <m/>
    <m/>
    <m/>
    <m/>
    <m/>
    <m/>
    <m/>
    <m/>
    <s v="Mitigation  emissions avoidance (e.g., renewable energy, clean cookstoves)"/>
    <m/>
    <m/>
    <m/>
    <m/>
    <m/>
    <m/>
    <m/>
    <m/>
  </r>
  <r>
    <s v="UNECE"/>
    <n v="309"/>
    <s v="Solar Photovoltaic Stations of Industrial Scale 115 MW"/>
    <s v="In order to develop the use of solar energy, at the first stage of the Investment Program for the Construction of Solar Photovoltaic Stations, it is planned to build an industrial-scale solar photovoltaic station with a peak capacity of 55 MW in the Masrik area of ​​the Gegharkunik region of the Republic of Armenia. This will be followed by the construction of 5 additional stations with a total capacity of 60 MW. March 21, 2018 An international tender for the construction of an industrial-scale solar photovoltaic station Masrik-1 with a peak capacity of 55 MW has ended. According to the terms of the tender, the lowest bidder was offered by a consortium consisting of the Dutch Fotowatio Renewable Ventures and the Spanish FSL companies. The established tariff is 4.19 $ cent, for 1 kWh (approximately 20.11 AMD) without VAT. July 18, 2018 At the Ministry of Energy Infrastructures and Natural Resources of the Republic of Armenia, the Cooperation Agreement of the Government of the Republic of Armenia “On the design, financing, construction, ownership and operation of the Masrik-1 photovoltaic power plant in the Mets Masrik community of Gegharkunisk region of the Republic of Armenia was signed. October 25, 2018 “FRV Masrik” CJSC (developer) received a license for the production of electricity from the Public Services Regulatory Commission of the Republic of Armenia. "/>
    <s v="NOT"/>
    <s v="EXCLUDED"/>
    <s v="Energy"/>
    <m/>
    <x v="5"/>
    <m/>
    <m/>
    <s v="Armenia"/>
    <s v="Upper middle income"/>
    <m/>
    <s v="ENERGY"/>
    <s v="Solar"/>
    <m/>
    <m/>
    <s v="Fotowatio Renewable Ventures (FRV), part of Abdul Latif Jameel Energy awarded the contract by the Ministry of Energy Infrastructures and Natural Resources"/>
    <s v="$10bn+"/>
    <n v="58000"/>
    <m/>
    <m/>
    <m/>
    <m/>
    <m/>
    <m/>
    <m/>
    <m/>
    <m/>
    <m/>
    <m/>
    <m/>
    <m/>
    <m/>
    <m/>
    <m/>
    <m/>
    <m/>
    <m/>
    <m/>
    <s v="Conceptual design"/>
    <m/>
    <m/>
    <m/>
    <m/>
    <m/>
    <m/>
    <m/>
    <m/>
    <m/>
    <m/>
    <m/>
    <m/>
    <m/>
    <m/>
    <m/>
    <m/>
    <m/>
    <m/>
    <m/>
    <m/>
    <m/>
    <m/>
    <m/>
    <m/>
    <m/>
    <m/>
    <m/>
    <m/>
    <m/>
    <m/>
    <m/>
    <m/>
    <m/>
    <m/>
    <m/>
    <m/>
    <m/>
    <m/>
    <m/>
    <m/>
    <m/>
    <m/>
    <m/>
  </r>
  <r>
    <s v="Z SLK Capital"/>
    <n v="310"/>
    <s v="Green Hydrogen Project"/>
    <s v="The Children of Armenia Fund (COAF) and HyGreenCo (a subsidiary of French group Solges-Energy) signed an agreement on the construction of the first industrial exhibit of a green hydrogen production network in Armenia. Developed by French Research Institutes and Laboratories, the industrial exhibit will provide ecologically clean electricity to the COAF SMART Center in the province of Lori, and then to the village of Debet. The solar station will produce electricity, which will feed the green hydrogen-producing electrolyzer. The hydrogen produced and stored will then be either supplied to the hydrogen plant or converted into electricity, resulting in consumers receiving electricity without CO2 emissions."/>
    <s v="NOT"/>
    <s v="EXCLUDED"/>
    <s v="Energy"/>
    <m/>
    <x v="5"/>
    <m/>
    <m/>
    <s v="Armenia"/>
    <s v="Upper middle income"/>
    <m/>
    <s v="ENERGY"/>
    <s v="Green hydogen"/>
    <m/>
    <m/>
    <s v="The Children of Armenia Fund (COAF) and HyGreenCo "/>
    <s v="TBD"/>
    <s v="TBD"/>
    <m/>
    <m/>
    <m/>
    <m/>
    <m/>
    <m/>
    <m/>
    <m/>
    <m/>
    <m/>
    <m/>
    <m/>
    <m/>
    <m/>
    <m/>
    <m/>
    <m/>
    <m/>
    <m/>
    <m/>
    <s v="Conceptual design"/>
    <m/>
    <m/>
    <m/>
    <m/>
    <m/>
    <m/>
    <m/>
    <m/>
    <m/>
    <m/>
    <m/>
    <m/>
    <m/>
    <m/>
    <m/>
    <m/>
    <m/>
    <m/>
    <m/>
    <m/>
    <m/>
    <m/>
    <m/>
    <m/>
    <m/>
    <m/>
    <m/>
    <m/>
    <m/>
    <m/>
    <m/>
    <m/>
    <m/>
    <m/>
    <m/>
    <m/>
    <m/>
    <m/>
    <m/>
    <m/>
    <m/>
    <m/>
    <m/>
  </r>
  <r>
    <s v="UNECE"/>
    <n v="311"/>
    <s v="Meghri and Shnokh Hydro Power Plants"/>
    <s v="Meghri Hydro Power Plants (HPP), with an installed capacity of about 100MW and an annual electricity generation of up to 800 million kWh will be constructed on the Araks River. Located in the Lori region, the Shnokh HPP will have an installed electric capacity of 75 MW and annual electricity generation of 300 million kWh. It will be able to cover ~5% of domestic energy consumption in Armenia. Meghri HPP construction will commence in 2023 and enter into commercial operation in 2026. Construction period for the Shnokh HPP is 4 years. Project Finance : $450.5m; Investment secured: $22.5m from the Investors club of Armenia. Total energy generation of the projects would be greater than 1,100 m KWh/ year."/>
    <s v="PRESENTED"/>
    <s v="EXTENDED"/>
    <s v="Energy"/>
    <m/>
    <x v="5"/>
    <m/>
    <m/>
    <s v="Armenia"/>
    <s v="Upper middle income"/>
    <m/>
    <s v="ENERGY"/>
    <s v="Hydro"/>
    <m/>
    <m/>
    <s v="Shnokh HPP:  Debed Hydro LLC, subsidiary of Energy Invest Holding CJSC and the Robbins Company_x000a_Meghri HPP: Farab "/>
    <s v="$100m-$500m"/>
    <n v="473"/>
    <m/>
    <m/>
    <m/>
    <m/>
    <m/>
    <m/>
    <m/>
    <m/>
    <m/>
    <m/>
    <m/>
    <m/>
    <m/>
    <m/>
    <m/>
    <m/>
    <m/>
    <m/>
    <m/>
    <m/>
    <s v="Structuring/ execution"/>
    <m/>
    <m/>
    <m/>
    <m/>
    <m/>
    <m/>
    <m/>
    <m/>
    <m/>
    <m/>
    <m/>
    <m/>
    <m/>
    <m/>
    <m/>
    <m/>
    <m/>
    <m/>
    <m/>
    <m/>
    <m/>
    <m/>
    <m/>
    <m/>
    <m/>
    <m/>
    <m/>
    <m/>
    <m/>
    <m/>
    <m/>
    <m/>
    <m/>
    <m/>
    <s v="Mitigation  emissions avoidance (e.g., renewable energy, clean cookstoves)"/>
    <m/>
    <m/>
    <m/>
    <m/>
    <m/>
    <m/>
    <m/>
    <m/>
  </r>
  <r>
    <s v="UNECE"/>
    <n v="312"/>
    <s v="Geothermal Exploratory Drilling Project"/>
    <s v="The project will undertake exploratory drilling to confirm whether the geothermal resource at the Karkar field is suitable for power generation and, if confirmed, build the first geothermal station in Armenia with a capacity of 25MW. Currently, work is underway to implement package solutions for Geothermal projects in the country by attracting investors to the Jermahbyur and Karkar areas. Investment secured: _x000a_$8.55m from  Grant by Scaling-up Renewable Energy Program (SREP); $ 2.14m is  co-financed by the Government; and IBRD and the government are jointly-financing the project."/>
    <s v="PRESENTED"/>
    <s v="EXTENDED"/>
    <s v="Energy"/>
    <m/>
    <x v="5"/>
    <m/>
    <m/>
    <s v="Armenia"/>
    <s v="Upper middle income"/>
    <m/>
    <s v="ENERGY"/>
    <s v="Geothermal"/>
    <m/>
    <m/>
    <s v="Government of Armenia"/>
    <s v="$10m-$50m"/>
    <n v="10.69"/>
    <m/>
    <m/>
    <m/>
    <m/>
    <m/>
    <m/>
    <m/>
    <m/>
    <m/>
    <m/>
    <m/>
    <m/>
    <m/>
    <m/>
    <m/>
    <m/>
    <m/>
    <m/>
    <m/>
    <m/>
    <s v="Conceptual design"/>
    <m/>
    <m/>
    <m/>
    <m/>
    <m/>
    <m/>
    <m/>
    <m/>
    <m/>
    <m/>
    <m/>
    <m/>
    <m/>
    <m/>
    <m/>
    <m/>
    <m/>
    <m/>
    <m/>
    <m/>
    <m/>
    <m/>
    <m/>
    <m/>
    <m/>
    <m/>
    <m/>
    <m/>
    <m/>
    <m/>
    <m/>
    <m/>
    <m/>
    <m/>
    <s v="Mitigation  emissions avoidance (e.g., renewable energy, clean cookstoves)"/>
    <m/>
    <m/>
    <m/>
    <m/>
    <m/>
    <m/>
    <m/>
    <m/>
  </r>
  <r>
    <s v="Z SLK Capital"/>
    <n v="313"/>
    <s v="4 GW Caspian offshore wind, solar and hydrogen"/>
    <s v="The project includes onshore wind projects with a capacity of 1,000 MW, and 1,000 MW of solar PV projects, and offshore wind and green hydrogen projects with a capacity of 2,000 MW - a combined capacity of 4,000 MW. Masdar has received right to develop an additional 6,000 MW as a second phase, bringing the total production capacity of these projects to 10,000 MW – the largest in Azerbaijan’s history."/>
    <s v="NOT"/>
    <s v="EXCLUDED"/>
    <s v="Energy"/>
    <m/>
    <x v="5"/>
    <m/>
    <m/>
    <s v="Azerbaijan"/>
    <s v="Upper middle income"/>
    <m/>
    <m/>
    <s v="Generic Green transition"/>
    <m/>
    <m/>
    <s v="Masdar"/>
    <s v="TBD"/>
    <s v="TBD"/>
    <m/>
    <m/>
    <m/>
    <m/>
    <m/>
    <m/>
    <m/>
    <m/>
    <m/>
    <m/>
    <m/>
    <m/>
    <m/>
    <m/>
    <m/>
    <m/>
    <m/>
    <m/>
    <m/>
    <m/>
    <s v="Structuring &amp; Execution"/>
    <m/>
    <m/>
    <m/>
    <m/>
    <m/>
    <m/>
    <m/>
    <m/>
    <m/>
    <m/>
    <m/>
    <m/>
    <m/>
    <m/>
    <m/>
    <m/>
    <m/>
    <m/>
    <m/>
    <m/>
    <m/>
    <m/>
    <m/>
    <m/>
    <m/>
    <m/>
    <m/>
    <m/>
    <m/>
    <m/>
    <m/>
    <m/>
    <m/>
    <m/>
    <m/>
    <m/>
    <m/>
    <m/>
    <m/>
    <m/>
    <m/>
    <m/>
    <m/>
  </r>
  <r>
    <s v="Z SLK Capital"/>
    <n v="314"/>
    <s v="Dubravica Hydro Power Plant"/>
    <s v="Dubravica is an 87.23MW hydro power project. It is planned on Drina river/basin in Herzegovina-Neretva. The project is owned by Elektroprivreda Republike Srpske, Elektroprivreda Srbije and SECI Energia. The company’s ownership stake in the project stands as 51%, 24.5% and 24.5% respectively. The net head of the project will be 13.71m. The project is expected to generate 335.48 GWh of electricity. The hydro power project consists of 4 turbines. The project has 4 electric generators that will be installed at the project site."/>
    <s v="NOT"/>
    <s v="EXCLUDED"/>
    <s v="Energy"/>
    <m/>
    <x v="5"/>
    <m/>
    <m/>
    <s v="Bosnia &amp; Herzegovina"/>
    <s v="Upper middle income"/>
    <m/>
    <s v="ENERGY"/>
    <s v="Hydro"/>
    <m/>
    <m/>
    <s v="Elektroprivreda Republike Srpske, Elektroprivreda Srbije and SECI Energia"/>
    <s v="$100m-$500m"/>
    <n v="389"/>
    <m/>
    <m/>
    <m/>
    <m/>
    <m/>
    <m/>
    <m/>
    <m/>
    <m/>
    <m/>
    <m/>
    <m/>
    <m/>
    <m/>
    <m/>
    <m/>
    <m/>
    <m/>
    <m/>
    <m/>
    <s v="Structuring &amp; Execution"/>
    <m/>
    <m/>
    <m/>
    <m/>
    <m/>
    <m/>
    <m/>
    <m/>
    <m/>
    <m/>
    <m/>
    <m/>
    <m/>
    <m/>
    <m/>
    <m/>
    <m/>
    <m/>
    <m/>
    <m/>
    <m/>
    <m/>
    <m/>
    <m/>
    <m/>
    <m/>
    <m/>
    <m/>
    <m/>
    <m/>
    <m/>
    <m/>
    <m/>
    <m/>
    <m/>
    <m/>
    <m/>
    <m/>
    <m/>
    <m/>
    <m/>
    <m/>
    <m/>
  </r>
  <r>
    <s v="Z SLK Capital"/>
    <n v="315"/>
    <s v="Garadagh Solar Power Plant"/>
    <s v="The project represents the country's first foreign investment-based independent solar power project, with a capacity of 230MW. The project is co-financed by Abu Dhabi Fund for Development, the Asian Development Bank, the European Bank for Reconstruction and Development, and Japan International Co-operation Agency.  It is expected to start operations in 2023. Project Finance : $203.6m. The Asian Development Bank and Masdar Azerbaijan Energy Limited Liability Company have signed a $21.4m loan agreement. The project will generate 500 GWh/yer while reducing 200,000 tons Co2e / year. It will help to generate enough electricity to meet the needs of more than 110,000 homes, while also creating valuable jobs. "/>
    <s v="PRESENTED"/>
    <s v="EXTENDED"/>
    <s v="Energy"/>
    <m/>
    <x v="5"/>
    <m/>
    <m/>
    <s v="Azerbaijan"/>
    <s v="Upper middle income"/>
    <m/>
    <s v="ENERGY"/>
    <s v="Solar"/>
    <m/>
    <m/>
    <s v="Masdar Azerbaijan Energy Limited Liability Company (SPV)"/>
    <s v="$100m-$500m"/>
    <n v="225"/>
    <m/>
    <m/>
    <m/>
    <m/>
    <m/>
    <m/>
    <m/>
    <m/>
    <m/>
    <m/>
    <m/>
    <m/>
    <m/>
    <m/>
    <m/>
    <m/>
    <m/>
    <m/>
    <m/>
    <m/>
    <s v="Structuring/ execution"/>
    <m/>
    <m/>
    <m/>
    <m/>
    <m/>
    <m/>
    <m/>
    <m/>
    <m/>
    <m/>
    <m/>
    <m/>
    <m/>
    <m/>
    <m/>
    <m/>
    <m/>
    <m/>
    <m/>
    <m/>
    <m/>
    <m/>
    <m/>
    <m/>
    <m/>
    <m/>
    <m/>
    <m/>
    <m/>
    <m/>
    <m/>
    <m/>
    <m/>
    <m/>
    <s v="Mitigation  emissions avoidance (e.g., renewable energy, clean cookstoves)"/>
    <m/>
    <m/>
    <m/>
    <m/>
    <m/>
    <m/>
    <m/>
    <m/>
  </r>
  <r>
    <s v="Z SLK Capital"/>
    <n v="316"/>
    <s v="RESEERVE Project"/>
    <s v="The RESEERVE project is a RIS KAVA project mapping the mineral resources of the six ESEE countries: Albania, BIH, Croatia, Serbia, Montenegro and North Macedonia, which are so far not included in the existing data platforms. The main outcome is the WEST BALKAN MINERAL REGISTER of primary and secondary raw materials, the starting point to integrate the region in pan- European Mineral Intelligence Network and bring it closer to the global mineral market. The project will reduce exploration costs and investment risks, thus positively contributing to boost economic development in the ESEE region. The project aims to disseminate the knowledge and know-how of the EIT community, facilitate the development of new markets for advanced technologies, create opportunities for start-ups and SMEs and contribute to new employment opportunities."/>
    <s v="NOT"/>
    <s v="EXCLUDED"/>
    <s v="Industry"/>
    <m/>
    <x v="5"/>
    <m/>
    <m/>
    <s v="ESEE region"/>
    <s v="Upper middle income"/>
    <m/>
    <m/>
    <s v="CRM"/>
    <m/>
    <m/>
    <s v="RIS KAVA"/>
    <s v="TBD"/>
    <s v="TBD"/>
    <m/>
    <m/>
    <m/>
    <m/>
    <m/>
    <m/>
    <m/>
    <m/>
    <m/>
    <m/>
    <m/>
    <m/>
    <m/>
    <m/>
    <m/>
    <m/>
    <m/>
    <m/>
    <m/>
    <m/>
    <s v="Structuring &amp; Execution"/>
    <m/>
    <m/>
    <m/>
    <m/>
    <m/>
    <m/>
    <m/>
    <m/>
    <m/>
    <m/>
    <m/>
    <m/>
    <m/>
    <m/>
    <m/>
    <m/>
    <m/>
    <m/>
    <m/>
    <m/>
    <m/>
    <m/>
    <m/>
    <m/>
    <m/>
    <m/>
    <m/>
    <m/>
    <m/>
    <m/>
    <m/>
    <m/>
    <m/>
    <m/>
    <m/>
    <m/>
    <m/>
    <m/>
    <m/>
    <m/>
    <m/>
    <m/>
    <m/>
  </r>
  <r>
    <s v="Z SLK Capital"/>
    <n v="317"/>
    <s v="Sustainable Recovery, Reprocessing and Reuse of Rare-Earth Magnets in a Circular Economy (SUSMAGPRO)"/>
    <s v="The EU-funded SUSMAGPRO project aims to develop a pilot supply chain from recycled neodymium magnets in Europe. With the support of a multinational team and new technologies developed under the FP7 Remanence project, the product will be tested. These novel hydrogen technologies will be used in the separation and purification process. Remanufacturing will then take place to achieve different forms of magnets and the potential of the new method will be evaluated. SUSMAGPRO stands for Sustainable Recovery, Reprocessing and Reuse of Rare Earth Magnets in a European Circular Economy. The project aims to develop a recycling supply chain for rare earth magnets in Europe and to demonstrate the effective reuse of recycled rare earth materials within several industries."/>
    <s v="NOT"/>
    <s v="EXCLUDED"/>
    <s v="Industry"/>
    <m/>
    <x v="5"/>
    <m/>
    <m/>
    <s v="Europe"/>
    <s v="Upper middle income"/>
    <m/>
    <m/>
    <s v="CRM"/>
    <m/>
    <m/>
    <s v="HOCHSCHULE PFORZHEIM"/>
    <s v="$10m-$50m"/>
    <n v="14"/>
    <m/>
    <m/>
    <m/>
    <m/>
    <m/>
    <m/>
    <m/>
    <m/>
    <m/>
    <m/>
    <m/>
    <m/>
    <m/>
    <m/>
    <m/>
    <m/>
    <m/>
    <m/>
    <m/>
    <m/>
    <s v="Structuring &amp; Execution"/>
    <m/>
    <m/>
    <m/>
    <m/>
    <m/>
    <m/>
    <m/>
    <m/>
    <m/>
    <m/>
    <m/>
    <m/>
    <m/>
    <m/>
    <m/>
    <m/>
    <m/>
    <m/>
    <m/>
    <m/>
    <m/>
    <m/>
    <m/>
    <m/>
    <m/>
    <m/>
    <m/>
    <m/>
    <m/>
    <m/>
    <m/>
    <m/>
    <m/>
    <m/>
    <m/>
    <m/>
    <m/>
    <m/>
    <m/>
    <m/>
    <m/>
    <m/>
    <m/>
  </r>
  <r>
    <s v="Z SLK Capital"/>
    <n v="318"/>
    <s v="Khizi-Absheron Wind Power Plant"/>
    <s v="The 240 MW Khizi-Absheron project is the first industrial renewable energy project implemented in Azerbaijan being developed through foreign investment. It will become the largest wind farm in the country. Azerbaijan set out to reduce carbon dioxide emissions by 40% by 2050. To achieve this, it is necessary to commission new energy capacities in the amount of 1,500MW. The project will contribute to the energy security of Azerbaijan and to the diversification of its energy sources. 1bn KWh of renewable energy will be produced by the project which will reduce 400,000 tons CO2e / year. The project will save 220 million cubic metres of natural gas per year. 300,000 homes will be provided with electricity. The project is expected to be launched in 2023."/>
    <s v="PRESENTED"/>
    <s v="EXTENDED"/>
    <s v="Energy"/>
    <m/>
    <x v="5"/>
    <m/>
    <m/>
    <s v="Azerbaijan"/>
    <s v="Upper middle income"/>
    <m/>
    <s v="ENERGY"/>
    <s v="Wind"/>
    <m/>
    <m/>
    <s v="ACWA Power"/>
    <s v="$100m-$500m"/>
    <n v="300"/>
    <m/>
    <m/>
    <m/>
    <m/>
    <m/>
    <m/>
    <m/>
    <m/>
    <m/>
    <m/>
    <m/>
    <m/>
    <m/>
    <m/>
    <m/>
    <m/>
    <m/>
    <m/>
    <m/>
    <m/>
    <s v="Feasibility Assessement"/>
    <m/>
    <m/>
    <m/>
    <m/>
    <m/>
    <m/>
    <m/>
    <m/>
    <m/>
    <m/>
    <m/>
    <m/>
    <m/>
    <m/>
    <m/>
    <m/>
    <m/>
    <m/>
    <m/>
    <m/>
    <m/>
    <m/>
    <m/>
    <m/>
    <m/>
    <m/>
    <m/>
    <m/>
    <m/>
    <m/>
    <m/>
    <m/>
    <m/>
    <m/>
    <s v="Mitigation  emissions avoidance (e.g., renewable energy, clean cookstoves)"/>
    <m/>
    <m/>
    <m/>
    <m/>
    <m/>
    <m/>
    <m/>
    <m/>
  </r>
  <r>
    <s v="UNECE"/>
    <n v="319"/>
    <s v="Geothermal Power Plant"/>
    <s v="A 10MW Geothermal Binary Power Plant has been planned by the Georgian government that would disseminate the know-how and technology and encourage the private and public sector to develop similar projects. Preliminary analysis showed that Georgia has potential to launch 9 similar projects. Presently, Georgia’s geothermal sector is under-developed. Realization of its complete potential will allow savings up to 500,000 tons of conventional fuel per year and reduce CO2e emission by 1.22 million tons. Project would take 84 months for development and construction. The project would generate 75GWh/year of renewable energy and 1,700 TJ heat per year and 140,000 tons of CO2 equivalent to be reduced or avoided per year. Through the operation period, 4.2m tons of carbon will be sequestered.  "/>
    <s v="PRESENTED"/>
    <s v="EXTENDED"/>
    <s v="Energy"/>
    <m/>
    <x v="5"/>
    <m/>
    <m/>
    <s v="Georgia"/>
    <s v="Upper middle income"/>
    <m/>
    <s v="ENERGY"/>
    <s v="Geothermal"/>
    <m/>
    <m/>
    <s v="Georgia Geothermal Company LLC"/>
    <s v="$50m-$100m"/>
    <n v="55"/>
    <m/>
    <m/>
    <m/>
    <m/>
    <m/>
    <m/>
    <m/>
    <m/>
    <m/>
    <m/>
    <m/>
    <m/>
    <m/>
    <m/>
    <m/>
    <m/>
    <m/>
    <m/>
    <m/>
    <m/>
    <s v="Feasibility Assessement"/>
    <m/>
    <m/>
    <m/>
    <m/>
    <m/>
    <m/>
    <m/>
    <m/>
    <m/>
    <m/>
    <m/>
    <m/>
    <m/>
    <m/>
    <m/>
    <m/>
    <m/>
    <m/>
    <m/>
    <m/>
    <m/>
    <m/>
    <m/>
    <m/>
    <m/>
    <m/>
    <m/>
    <m/>
    <m/>
    <m/>
    <m/>
    <m/>
    <m/>
    <m/>
    <s v="Mitigation  emissions avoidance (e.g., renewable energy, clean cookstoves)"/>
    <m/>
    <m/>
    <m/>
    <m/>
    <m/>
    <m/>
    <m/>
    <m/>
  </r>
  <r>
    <s v="UNECE"/>
    <n v="320"/>
    <s v="Recycling Hub - Waste to Energy "/>
    <s v="The project aims to establish in Georgia a Carbon-Free, Waste Recycling Hub “Waste to Energy” through the transfer, development and implementation of climate-smart and environmentally friendly technologies, aiming to transform waste streams into biofuel and other recovered products and resources (bitumen, basic oil). "/>
    <s v="NOT"/>
    <s v="EXCLUDED"/>
    <s v="Energy"/>
    <m/>
    <x v="5"/>
    <m/>
    <m/>
    <s v="Georgia"/>
    <s v="Upper middle income"/>
    <m/>
    <s v="ENERGY"/>
    <s v="Waste-to-Energy"/>
    <m/>
    <m/>
    <s v="Biodiesel Georgia, LLC"/>
    <s v="&lt;=$10m"/>
    <n v="10"/>
    <m/>
    <m/>
    <m/>
    <m/>
    <m/>
    <m/>
    <m/>
    <m/>
    <m/>
    <m/>
    <m/>
    <m/>
    <m/>
    <m/>
    <m/>
    <m/>
    <m/>
    <m/>
    <m/>
    <m/>
    <s v="Conceptual design"/>
    <m/>
    <m/>
    <m/>
    <m/>
    <m/>
    <m/>
    <m/>
    <m/>
    <m/>
    <m/>
    <m/>
    <m/>
    <m/>
    <m/>
    <m/>
    <m/>
    <m/>
    <m/>
    <m/>
    <m/>
    <m/>
    <m/>
    <m/>
    <m/>
    <m/>
    <m/>
    <m/>
    <m/>
    <m/>
    <m/>
    <m/>
    <m/>
    <m/>
    <m/>
    <m/>
    <m/>
    <m/>
    <m/>
    <m/>
    <m/>
    <m/>
    <m/>
    <m/>
  </r>
  <r>
    <s v="UNECE"/>
    <n v="321"/>
    <s v="Natural Water Reservoirs and Irrigation Systems"/>
    <s v="The project envisages the establishment of Bazaleti Lake Renewable Energy Operated Sustainable Water Reservoir and Innovative Irrigation Management System as a pilot and demonstration project to be replicated in up to 20 other locations throughout Georgia. The project will enable the pumping of 3400000 m3 of water annually from Aragvi to Bazaleti lake, by operating 1.157 MW pump system that will provide hourly supply of 800 m3 water through 7,180 m length pipe with an elevation of 270 m. Surplus water will be transferred through lake for the irrigation of 300 ha of farmland. The pumps system will be operated by 1.2 MW solar PV farm. "/>
    <s v="NOT"/>
    <s v="EXCLUDED"/>
    <s v="Water"/>
    <m/>
    <x v="5"/>
    <m/>
    <m/>
    <s v="Georgia"/>
    <s v="Upper middle income"/>
    <m/>
    <m/>
    <s v="Irrigation &amp; Water"/>
    <m/>
    <m/>
    <s v="Caucasus Environmental NGO Network (CENN), non-profit"/>
    <s v="&lt;=$10m"/>
    <n v="10"/>
    <m/>
    <m/>
    <m/>
    <m/>
    <m/>
    <m/>
    <m/>
    <m/>
    <m/>
    <m/>
    <m/>
    <m/>
    <m/>
    <m/>
    <m/>
    <m/>
    <m/>
    <m/>
    <m/>
    <m/>
    <s v="Structuring &amp; Execution"/>
    <m/>
    <m/>
    <m/>
    <m/>
    <m/>
    <m/>
    <m/>
    <m/>
    <m/>
    <m/>
    <m/>
    <m/>
    <m/>
    <m/>
    <m/>
    <m/>
    <m/>
    <m/>
    <m/>
    <m/>
    <m/>
    <m/>
    <m/>
    <m/>
    <m/>
    <m/>
    <m/>
    <m/>
    <m/>
    <m/>
    <m/>
    <m/>
    <m/>
    <m/>
    <m/>
    <m/>
    <m/>
    <m/>
    <m/>
    <m/>
    <m/>
    <m/>
    <m/>
  </r>
  <r>
    <s v="Z SLK Capital"/>
    <n v="322"/>
    <s v="Energy Network Improvement Programme (ENIP)"/>
    <s v="ENIP is an extensive investment programme into Georgia’s transmission infrastructure. Implementation of the programme will be completed through 2023-2026 years. The total investment of ENIP is EUR 270 Mio, co-financed by KfW and EBRD, including EUR 9.9 Mio grant funding from the EU Neighbourhood Investment Platform (EU NIP). GSE (Georgian State Electro System JSC) is responsible for the implementation of several sub-projects, with Technical Assistance of international consultants.The infrastructure components of ENIP are located across all of Georgia – in the regions of Imereti, Guria, Racha, Svaneti and Kakheti. Under ENIP, amongst others, more than 561 km of transmission lines and 5 substations will be constructed or extended."/>
    <s v="NOT"/>
    <s v="EXCLUDED"/>
    <s v="Energy"/>
    <m/>
    <x v="5"/>
    <m/>
    <m/>
    <s v="Georgia"/>
    <s v="Upper middle income"/>
    <m/>
    <m/>
    <s v="Transmission"/>
    <m/>
    <m/>
    <s v="Georgian State Electro System JSC"/>
    <s v="$100m-$500m"/>
    <n v="263"/>
    <m/>
    <m/>
    <m/>
    <m/>
    <m/>
    <m/>
    <m/>
    <m/>
    <m/>
    <m/>
    <m/>
    <m/>
    <m/>
    <m/>
    <m/>
    <m/>
    <m/>
    <m/>
    <m/>
    <m/>
    <s v="Structuring &amp; Execution"/>
    <m/>
    <m/>
    <m/>
    <m/>
    <m/>
    <m/>
    <m/>
    <m/>
    <m/>
    <m/>
    <m/>
    <m/>
    <m/>
    <m/>
    <m/>
    <m/>
    <m/>
    <m/>
    <m/>
    <m/>
    <m/>
    <m/>
    <m/>
    <m/>
    <m/>
    <m/>
    <m/>
    <m/>
    <m/>
    <m/>
    <m/>
    <m/>
    <m/>
    <m/>
    <m/>
    <m/>
    <m/>
    <m/>
    <m/>
    <m/>
    <m/>
    <m/>
    <m/>
  </r>
  <r>
    <s v="UNECE"/>
    <n v="323"/>
    <s v="Sagarejo Solar Power Plant"/>
    <s v="The Sagarejo 25 MW Solar Power Plant project will be implemented with private investments’ participation in the Kakheti region of Georgia. The average annual generation of the SPP is planned to be 34.53 MWh. The project is the first of its kind in Georgia and has strategic and public importance."/>
    <s v="NOT"/>
    <s v="EXCLUDED"/>
    <s v="Energy"/>
    <m/>
    <x v="5"/>
    <m/>
    <m/>
    <s v="Georgia"/>
    <s v="Upper middle income"/>
    <m/>
    <s v="ENERGY"/>
    <s v="Solar"/>
    <m/>
    <m/>
    <s v="Yes - presented at previous event"/>
    <s v="$10m-$50m"/>
    <n v="19"/>
    <m/>
    <m/>
    <m/>
    <m/>
    <m/>
    <m/>
    <m/>
    <m/>
    <m/>
    <m/>
    <m/>
    <m/>
    <m/>
    <m/>
    <m/>
    <m/>
    <m/>
    <m/>
    <m/>
    <m/>
    <s v="Structuring &amp; Execution"/>
    <m/>
    <m/>
    <m/>
    <m/>
    <m/>
    <m/>
    <m/>
    <m/>
    <m/>
    <m/>
    <m/>
    <m/>
    <m/>
    <m/>
    <m/>
    <m/>
    <m/>
    <m/>
    <m/>
    <m/>
    <m/>
    <m/>
    <m/>
    <m/>
    <m/>
    <m/>
    <m/>
    <m/>
    <m/>
    <m/>
    <m/>
    <m/>
    <m/>
    <m/>
    <m/>
    <m/>
    <m/>
    <m/>
    <m/>
    <m/>
    <m/>
    <m/>
    <m/>
  </r>
  <r>
    <s v="UNECE"/>
    <n v="324"/>
    <s v="Nigoza Wind Power Plant"/>
    <s v="​The Nigoza wind power plant with 50MW installed capacity is being implemented in cooperation with the Energy Development Fund of Georgia. It will generate up to 200 GWh in its first year and up to 5,000 GWh over a 25-year period. Full feasibility study (including 4 years measurement camping), ESIA, grid connection survey and all other necessary studies for the project have been conducted. Government and the project company are currently negotiating to sign the Implementation Agreement. Construction is likely to be commenced in Q4 of 2023 on a BOO contract. The project will generate an output of 258.75 GWh/year while reducing 100,000 – 190,000 tons CO2e / year."/>
    <s v="PRESENTED"/>
    <s v="CORE"/>
    <s v="Energy"/>
    <m/>
    <x v="5"/>
    <m/>
    <m/>
    <s v="Georgia"/>
    <s v="Upper middle income"/>
    <m/>
    <s v="ENERGY"/>
    <s v="Wind"/>
    <m/>
    <m/>
    <s v="JSC Calik Georgia Wind"/>
    <s v="$50m-$100m"/>
    <n v="70"/>
    <m/>
    <m/>
    <m/>
    <m/>
    <m/>
    <m/>
    <m/>
    <m/>
    <m/>
    <m/>
    <m/>
    <m/>
    <m/>
    <m/>
    <m/>
    <m/>
    <m/>
    <m/>
    <m/>
    <m/>
    <s v="Feasibility Assessement"/>
    <m/>
    <m/>
    <m/>
    <m/>
    <m/>
    <m/>
    <m/>
    <m/>
    <m/>
    <m/>
    <m/>
    <m/>
    <m/>
    <m/>
    <m/>
    <m/>
    <m/>
    <m/>
    <m/>
    <m/>
    <m/>
    <m/>
    <m/>
    <m/>
    <m/>
    <m/>
    <m/>
    <m/>
    <m/>
    <m/>
    <m/>
    <m/>
    <m/>
    <m/>
    <s v="Mitigation  emissions avoidance (e.g., renewable energy, clean cookstoves)"/>
    <m/>
    <m/>
    <m/>
    <m/>
    <m/>
    <m/>
    <m/>
    <m/>
  </r>
  <r>
    <s v="UNECE"/>
    <n v="325"/>
    <s v="Waste Processing Industrial Complex"/>
    <s v="Waste Processing Industrial Complex that will process and sell products retrieved from the waste in the domestic market. Target customers include construction organizations, tyre manufacturers and restoration enterprises, etc. The key products developed will be carbon black and foam glass. The commissioning of the production is planned for the 4th quarter of 2023, and the output to the design capacity in 2025. Products creation annual capacity: 3,500 tons of carbon black; 30,000 cubic metres of foam glass granulate; 4,400 tons of greenhouse tomatoes and cucumbers. The project has potential of $0.5m import substitution of carbon black. "/>
    <s v="PRESENTED"/>
    <s v="Combined (Long List)"/>
    <s v="Industry"/>
    <m/>
    <x v="5"/>
    <m/>
    <m/>
    <s v="Kazakhstan"/>
    <s v="Upper middle income"/>
    <m/>
    <m/>
    <s v="Waste Management"/>
    <m/>
    <m/>
    <s v="SIO Consulting LLP"/>
    <s v="$10m-$50m"/>
    <n v="34"/>
    <m/>
    <m/>
    <m/>
    <m/>
    <m/>
    <m/>
    <m/>
    <m/>
    <m/>
    <m/>
    <m/>
    <m/>
    <m/>
    <m/>
    <m/>
    <m/>
    <m/>
    <m/>
    <m/>
    <m/>
    <s v="Conceptual design"/>
    <m/>
    <m/>
    <m/>
    <m/>
    <m/>
    <m/>
    <m/>
    <m/>
    <m/>
    <m/>
    <m/>
    <m/>
    <m/>
    <m/>
    <m/>
    <m/>
    <m/>
    <m/>
    <m/>
    <m/>
    <m/>
    <m/>
    <m/>
    <m/>
    <m/>
    <m/>
    <m/>
    <m/>
    <m/>
    <m/>
    <m/>
    <m/>
    <m/>
    <m/>
    <m/>
    <m/>
    <m/>
    <m/>
    <m/>
    <m/>
    <m/>
    <m/>
    <m/>
  </r>
  <r>
    <s v="UNECE"/>
    <n v="326"/>
    <s v="Construction of the Yereymentau wind station"/>
    <s v="The proposed project is a wind farm in Yereymentau with an installed capacity of about 50 MW. The project will consist of a maximum of 20 wind turbines, crane bases adjacent to each turbine, internal roads, an internal power grid, an electrical substation including a control room and connection to the power grid. The construction of a wind power plant is planned in the southeast of Yereymentau on a site with a total area of 1242 hectares."/>
    <s v="NOT"/>
    <s v="EXCLUDED"/>
    <s v="Energy"/>
    <m/>
    <x v="5"/>
    <m/>
    <m/>
    <s v="Kazakhstan"/>
    <s v="Upper middle income"/>
    <m/>
    <s v="ENERGY"/>
    <s v="Wind"/>
    <m/>
    <m/>
    <m/>
    <s v="$50m-$100m"/>
    <n v="55.6"/>
    <m/>
    <m/>
    <m/>
    <m/>
    <m/>
    <m/>
    <m/>
    <m/>
    <m/>
    <m/>
    <m/>
    <m/>
    <m/>
    <m/>
    <m/>
    <m/>
    <m/>
    <m/>
    <m/>
    <m/>
    <s v="Conceptual design"/>
    <m/>
    <m/>
    <m/>
    <m/>
    <m/>
    <m/>
    <m/>
    <m/>
    <m/>
    <m/>
    <m/>
    <m/>
    <m/>
    <m/>
    <m/>
    <m/>
    <m/>
    <m/>
    <m/>
    <m/>
    <m/>
    <m/>
    <m/>
    <m/>
    <m/>
    <m/>
    <m/>
    <m/>
    <m/>
    <m/>
    <m/>
    <m/>
    <m/>
    <m/>
    <m/>
    <m/>
    <m/>
    <m/>
    <m/>
    <m/>
    <m/>
    <m/>
    <m/>
  </r>
  <r>
    <s v="UNECE"/>
    <n v="327"/>
    <s v="Koksu river Hydroelectric power plant"/>
    <s v="Construction of a hydroelectric power station on the Koksu River in the energy deficient Almaty region with a design capacity of 42 MW. The area of the embankment of the Koksu River will be 100 hectares, which meets the requirements for electricity production. Kazakhstan has high reliance on fossil fuel based energy and dilapidated infrastructure results in high transmission losses. A HPP in the high energy consumping Almaty region would sustain and develop the commercial activitiy of the area."/>
    <s v="NOT"/>
    <s v="EXCLUDED"/>
    <s v="Energy"/>
    <m/>
    <x v="5"/>
    <m/>
    <m/>
    <s v="Kazakhstan"/>
    <s v="Upper middle income"/>
    <m/>
    <s v="ENERGY"/>
    <s v="Hydro"/>
    <m/>
    <m/>
    <m/>
    <s v="$10m-$50m"/>
    <n v="38"/>
    <m/>
    <m/>
    <m/>
    <m/>
    <m/>
    <m/>
    <m/>
    <m/>
    <m/>
    <m/>
    <m/>
    <m/>
    <m/>
    <m/>
    <m/>
    <m/>
    <m/>
    <m/>
    <m/>
    <m/>
    <s v="Structuring &amp; Execution"/>
    <m/>
    <m/>
    <m/>
    <m/>
    <m/>
    <m/>
    <m/>
    <m/>
    <m/>
    <m/>
    <m/>
    <m/>
    <m/>
    <m/>
    <m/>
    <m/>
    <m/>
    <m/>
    <m/>
    <m/>
    <m/>
    <m/>
    <m/>
    <m/>
    <m/>
    <m/>
    <m/>
    <m/>
    <m/>
    <m/>
    <m/>
    <m/>
    <m/>
    <m/>
    <m/>
    <m/>
    <m/>
    <m/>
    <m/>
    <m/>
    <m/>
    <m/>
    <m/>
  </r>
  <r>
    <s v="UNECE"/>
    <n v="328"/>
    <s v="Biogas"/>
    <s v="Construction of a biogas power plant and an organic fertilizers production plant in the Almaty region with annual capacity of 20.52 MWh for electricity generation and 10,000 tons of organic fertilizers production. There are 2,122 organizations engaged in agricultural activities in the Almaty region which makes the raw material readily available locally. Government is supporting green transitioning through legislations and policies such as Feed-in-Tariff scheme and Law on Support of the Use of Renewable Energy Sources."/>
    <s v="NOT"/>
    <s v="EXCLUDED"/>
    <s v="Energy"/>
    <m/>
    <x v="5"/>
    <m/>
    <m/>
    <s v="Kazakhstan"/>
    <s v="Upper middle income"/>
    <m/>
    <s v="ENERGY"/>
    <s v="Waste-to-Energy"/>
    <m/>
    <m/>
    <s v="ZOR Biogas LLP"/>
    <s v="$10m-$50m"/>
    <n v="13.8"/>
    <m/>
    <m/>
    <m/>
    <m/>
    <m/>
    <m/>
    <m/>
    <m/>
    <m/>
    <m/>
    <m/>
    <m/>
    <m/>
    <m/>
    <m/>
    <m/>
    <m/>
    <m/>
    <m/>
    <m/>
    <s v="Conceptual design"/>
    <m/>
    <m/>
    <m/>
    <m/>
    <m/>
    <m/>
    <m/>
    <m/>
    <m/>
    <m/>
    <m/>
    <m/>
    <m/>
    <m/>
    <m/>
    <m/>
    <m/>
    <m/>
    <m/>
    <m/>
    <m/>
    <m/>
    <m/>
    <m/>
    <m/>
    <m/>
    <m/>
    <m/>
    <m/>
    <m/>
    <m/>
    <m/>
    <m/>
    <m/>
    <m/>
    <m/>
    <m/>
    <m/>
    <m/>
    <m/>
    <m/>
    <m/>
    <m/>
  </r>
  <r>
    <s v="UNECE"/>
    <n v="329"/>
    <s v="Samgori Solar Panel Project"/>
    <s v="Samgori is solar photovoltaic power project, with a capacity of 96 MW, jointly developed with the GEDF, will be Georgia’s largest and first utility scale solar power plant. Its annual generation is 70 million kW/h. The project is planned on a BOO basis. Feasibility study will be finalized by the end of 2022 and operation is set to begin in 2024. With the expected renewable energy generation of 196.7 GWh in the first year, over a course of 25 years, the project will generate 5,583GWh renewable energy and reduce 90,000 – 180,000 tons Co2e / year.  "/>
    <s v="PRESENTED"/>
    <s v="EXTENDED"/>
    <s v="Energy"/>
    <m/>
    <x v="5"/>
    <m/>
    <m/>
    <s v="Georgia"/>
    <s v="Upper middle income"/>
    <m/>
    <s v="ENERGY"/>
    <s v="Solar"/>
    <m/>
    <m/>
    <s v="SPV_x000a_(90% Masdar and 10% for GEDF)"/>
    <s v="$50m-$100m"/>
    <n v="87"/>
    <m/>
    <m/>
    <m/>
    <m/>
    <m/>
    <m/>
    <m/>
    <m/>
    <m/>
    <m/>
    <m/>
    <m/>
    <m/>
    <m/>
    <m/>
    <m/>
    <m/>
    <m/>
    <m/>
    <m/>
    <s v="Feasibility Assessement"/>
    <m/>
    <m/>
    <m/>
    <m/>
    <m/>
    <m/>
    <m/>
    <m/>
    <m/>
    <m/>
    <m/>
    <m/>
    <m/>
    <m/>
    <m/>
    <m/>
    <m/>
    <m/>
    <m/>
    <m/>
    <m/>
    <m/>
    <m/>
    <m/>
    <m/>
    <m/>
    <m/>
    <m/>
    <m/>
    <m/>
    <m/>
    <m/>
    <m/>
    <m/>
    <s v="Mitigation  emissions avoidance (e.g., renewable energy, clean cookstoves)"/>
    <m/>
    <m/>
    <m/>
    <m/>
    <m/>
    <m/>
    <m/>
    <m/>
  </r>
  <r>
    <s v="UNECE"/>
    <n v="330"/>
    <s v="Expansion of the gas turbine power plant GTPP-200 Uralsk"/>
    <s v="Expansion of the existing gas turbine power plant GTPP-200 Uralsk with the use of a combined-cycle gas cycle."/>
    <s v="NOT"/>
    <s v="EXCLUDED"/>
    <s v="Energy"/>
    <m/>
    <x v="5"/>
    <m/>
    <m/>
    <s v="Kazakhstan"/>
    <s v="Upper middle income"/>
    <m/>
    <s v="ENERGY"/>
    <s v="Gas"/>
    <m/>
    <m/>
    <m/>
    <s v="$100m-$500m"/>
    <n v="340"/>
    <m/>
    <m/>
    <m/>
    <m/>
    <m/>
    <m/>
    <m/>
    <m/>
    <m/>
    <m/>
    <m/>
    <m/>
    <m/>
    <m/>
    <m/>
    <m/>
    <m/>
    <m/>
    <m/>
    <m/>
    <s v="Conceptual design"/>
    <m/>
    <m/>
    <m/>
    <m/>
    <m/>
    <m/>
    <m/>
    <m/>
    <m/>
    <m/>
    <m/>
    <m/>
    <m/>
    <m/>
    <m/>
    <m/>
    <m/>
    <m/>
    <m/>
    <m/>
    <m/>
    <m/>
    <m/>
    <m/>
    <m/>
    <m/>
    <m/>
    <m/>
    <m/>
    <m/>
    <m/>
    <m/>
    <m/>
    <m/>
    <m/>
    <m/>
    <m/>
    <m/>
    <m/>
    <m/>
    <m/>
    <m/>
    <m/>
  </r>
  <r>
    <s v="UNECE"/>
    <n v="331"/>
    <s v="Kazakhstan waste programme"/>
    <s v="The project involves procurement and setting up of composting units and biogas plant which would generate 5MW of electricity from the organic waste. The project will service 265,000 people per year, by reduction of solid household waste, and diversification of energy sources for Kazakhstan, which at present has negligible installed capacity of energy coming from biomass and waste. "/>
    <s v="PRESENTED"/>
    <s v="EXTENDED"/>
    <s v="Energy"/>
    <m/>
    <x v="5"/>
    <m/>
    <m/>
    <s v="Kazakhstan"/>
    <s v="Upper middle income"/>
    <m/>
    <s v="ENERGY"/>
    <s v="Waste-to-Energy"/>
    <m/>
    <m/>
    <s v="GorKomTrans Goroda Karagandy LLP"/>
    <s v="$50m-$100m"/>
    <n v="50.1"/>
    <m/>
    <m/>
    <m/>
    <m/>
    <m/>
    <m/>
    <m/>
    <m/>
    <m/>
    <m/>
    <m/>
    <m/>
    <m/>
    <m/>
    <m/>
    <m/>
    <m/>
    <m/>
    <m/>
    <m/>
    <s v="Conceptual design"/>
    <m/>
    <m/>
    <m/>
    <m/>
    <m/>
    <m/>
    <m/>
    <m/>
    <m/>
    <m/>
    <m/>
    <m/>
    <m/>
    <m/>
    <m/>
    <m/>
    <m/>
    <m/>
    <m/>
    <m/>
    <m/>
    <m/>
    <m/>
    <m/>
    <m/>
    <m/>
    <m/>
    <m/>
    <m/>
    <m/>
    <m/>
    <m/>
    <m/>
    <m/>
    <s v="Mitigation  emissions avoidance (e.g., renewable energy, clean cookstoves)"/>
    <m/>
    <m/>
    <m/>
    <m/>
    <m/>
    <m/>
    <m/>
    <m/>
  </r>
  <r>
    <s v="Z SLK Capital"/>
    <n v="332"/>
    <s v="Kazchrome Donskoy GOK Wind Power Plant"/>
    <s v="The Kazchrome Donskoy Wind Turbine Park has a capacity of 155 MW. It will feature the IEC S-class turbines, which can generate electricity in different weather conditions and at wind speeds of 3 to 25 m/s. The wind power generated will be used to supply and power the plant. This will be Eurasian Resources Group (ERG) first proprietary wind farm project, and forms part of the Group ambitious ESG Strategy and decarbonization program. It will reduce 520,000 tons CO2e / year. Around 300 jobs will be created during the construction phase, and the facility will provide 30 permanent jobs once it is commissioned. The wind farm will supply energy to neighboring industrial facilities and the Aktobe region more widely, reducing Kazakhstan’s usage of coal. The project is to be commissioned in 2024."/>
    <s v="PRESENTED"/>
    <s v="EXTENDED"/>
    <s v="Energy"/>
    <m/>
    <x v="5"/>
    <m/>
    <m/>
    <s v="Kazakhstan"/>
    <s v="Upper middle income"/>
    <m/>
    <s v="ENERGY"/>
    <s v="Wind"/>
    <m/>
    <m/>
    <s v="Kazakhstan Government &amp; Eurasian Resources Group (ERG)"/>
    <s v="$100m-$500m"/>
    <n v="230"/>
    <m/>
    <m/>
    <m/>
    <m/>
    <m/>
    <m/>
    <m/>
    <m/>
    <m/>
    <m/>
    <m/>
    <m/>
    <m/>
    <m/>
    <m/>
    <m/>
    <m/>
    <m/>
    <m/>
    <m/>
    <s v="Structuring/ execution"/>
    <m/>
    <m/>
    <m/>
    <m/>
    <m/>
    <m/>
    <m/>
    <m/>
    <m/>
    <m/>
    <m/>
    <m/>
    <m/>
    <m/>
    <m/>
    <m/>
    <m/>
    <m/>
    <m/>
    <m/>
    <m/>
    <m/>
    <m/>
    <m/>
    <m/>
    <m/>
    <m/>
    <m/>
    <m/>
    <m/>
    <m/>
    <m/>
    <m/>
    <m/>
    <s v="Mitigation  emissions avoidance (e.g., renewable energy, clean cookstoves)"/>
    <m/>
    <m/>
    <m/>
    <m/>
    <m/>
    <m/>
    <m/>
    <m/>
  </r>
  <r>
    <s v="Z SLK Capital"/>
    <n v="333"/>
    <s v="Balasausqandiq Vanadium Mining"/>
    <s v="The Ferro-Alloy Resources Group (“FAR”) is developing the giant Balasausqandiq vanadium deposit in Kyzylordinskaya oblast of southern Kazakhstan.  The ore at this deposit is unlike that of nearly all other primary vanadium deposits and is capable of being treated by a much lower cost process. It is planned that output will be increased in stages to reach 22,400 tonnes of vanadium pentoxide per year, mostly in the form of ferro-vanadium. Drilling for the enhanced feasibility study is almost complete, which will feed into a new resource estimate, while metallurgical testing will be released at the end of the year ahead of the full study in 2023. FAR made the decision to expand the scope of the feasibility study to include not only the finalisation of the Balasausqandiq vanadium mine for the first phase of development, known as Phase 1, but also to include Phase 2. Phase 1 envisages the treatment of 1 million tonnes of ore per year to produce 5,600 tonnes of vanadium pentoxide, and Phase 2 envisages an expansion to 4 million tonnes per year with production rising to 22,400 tonnes of vanadium pentoxide."/>
    <s v="NOT"/>
    <s v="EXCLUDED"/>
    <s v="Industry"/>
    <m/>
    <x v="5"/>
    <m/>
    <m/>
    <s v="Kazakhstan"/>
    <s v="Upper middle income"/>
    <m/>
    <m/>
    <s v="CRM"/>
    <m/>
    <m/>
    <s v="Ferro-Alloy Resources Group (“FAR”) "/>
    <s v="TBD"/>
    <s v="TBD"/>
    <m/>
    <m/>
    <m/>
    <m/>
    <m/>
    <m/>
    <m/>
    <m/>
    <m/>
    <m/>
    <m/>
    <m/>
    <m/>
    <m/>
    <m/>
    <m/>
    <m/>
    <m/>
    <m/>
    <m/>
    <s v="Feasibility Assessement"/>
    <m/>
    <m/>
    <m/>
    <m/>
    <m/>
    <m/>
    <m/>
    <m/>
    <m/>
    <m/>
    <m/>
    <m/>
    <m/>
    <m/>
    <m/>
    <m/>
    <m/>
    <m/>
    <m/>
    <m/>
    <m/>
    <m/>
    <m/>
    <m/>
    <m/>
    <m/>
    <m/>
    <m/>
    <m/>
    <m/>
    <m/>
    <m/>
    <m/>
    <m/>
    <m/>
    <m/>
    <m/>
    <m/>
    <m/>
    <m/>
    <m/>
    <m/>
    <m/>
  </r>
  <r>
    <s v="Z SLK Capital"/>
    <n v="334"/>
    <s v="Brajici Wind Farm 100 MW"/>
    <s v="Brajici Wind Farm is a 100MW onshore wind power project. The Brajići wind farm, with an installed capacity of slightly over 100 MW, is projected to generate around 220 GWh of clean electricity a year, enough to cover the needs of more than 50,000 average household. The power plant will operate without state incentives and guaranteed prices. The project is being developed by a German-Montenegrin consortium. Currently, the Ministry of Capital Investments of Montenegro is preparing a spatial planning document."/>
    <s v="NOT"/>
    <s v="EXCLUDED"/>
    <s v="Energy"/>
    <m/>
    <x v="5"/>
    <m/>
    <m/>
    <s v="Montenegro"/>
    <s v="Upper middle income"/>
    <m/>
    <s v="ENERGY"/>
    <s v="Wind"/>
    <m/>
    <m/>
    <s v="Vjetroelektrana Budva"/>
    <s v="$100m-$500m"/>
    <n v="116"/>
    <m/>
    <m/>
    <m/>
    <m/>
    <m/>
    <m/>
    <m/>
    <m/>
    <m/>
    <m/>
    <m/>
    <m/>
    <m/>
    <m/>
    <m/>
    <m/>
    <m/>
    <m/>
    <m/>
    <m/>
    <s v="Structuring &amp; Execution"/>
    <m/>
    <m/>
    <m/>
    <m/>
    <m/>
    <m/>
    <m/>
    <m/>
    <m/>
    <m/>
    <m/>
    <m/>
    <m/>
    <m/>
    <m/>
    <m/>
    <m/>
    <m/>
    <m/>
    <m/>
    <m/>
    <m/>
    <m/>
    <m/>
    <m/>
    <m/>
    <m/>
    <m/>
    <m/>
    <m/>
    <m/>
    <m/>
    <m/>
    <m/>
    <m/>
    <m/>
    <m/>
    <m/>
    <m/>
    <m/>
    <m/>
    <m/>
    <m/>
  </r>
  <r>
    <s v="Z SLK Capital"/>
    <n v="335"/>
    <s v="Svevind Green Hydrogen Project – Hyrasia One"/>
    <s v="The Svevind Green Hydrogen project would install ~40 GW of onshore wind power and solar PV to feed 20 GW of electrolysers that will produce green hydrogen. The green hydrogen complex will convert yielded renewable electricity to produce 2 million tons of hydrogen and/or up to 11 million tons of ammonia per year. The exact ratio of green hydrogen and ammonia production will be adjusted based on the offtake structures. The output is set to be exported to markets in Eurasia.The facility will be commissioned in 5 phases. Planning and execution is scheduled for a 10+ year period. Two-thirds of the solar and wind output would be used to power electrolyzers that would create about 3 million tons of hydrogen per year from water. The resulting green hydrogen, in either liquid or gas form, is produced without any GHG emissions. The advantage of hydrogen, beyond being clean, is that it is easy to transport or sell abroad. "/>
    <s v="PRESENTED"/>
    <s v="CORE"/>
    <s v="Energy"/>
    <m/>
    <x v="5"/>
    <m/>
    <m/>
    <s v="Kazakhstan"/>
    <s v="Upper middle income"/>
    <m/>
    <s v="ENERGY"/>
    <s v="Green Hydrogen"/>
    <m/>
    <m/>
    <s v="Svevind Energy Group "/>
    <s v="$5bn-$10bn"/>
    <n v="10000"/>
    <m/>
    <m/>
    <m/>
    <m/>
    <m/>
    <m/>
    <m/>
    <m/>
    <m/>
    <m/>
    <m/>
    <m/>
    <m/>
    <m/>
    <m/>
    <m/>
    <m/>
    <m/>
    <m/>
    <m/>
    <s v="Conceptual design"/>
    <m/>
    <m/>
    <m/>
    <m/>
    <m/>
    <m/>
    <m/>
    <m/>
    <m/>
    <m/>
    <m/>
    <m/>
    <m/>
    <m/>
    <m/>
    <m/>
    <m/>
    <m/>
    <m/>
    <m/>
    <m/>
    <m/>
    <m/>
    <m/>
    <m/>
    <m/>
    <m/>
    <m/>
    <m/>
    <m/>
    <m/>
    <m/>
    <m/>
    <m/>
    <s v="Mitigation  emissions avoidance (e.g., renewable energy, clean cookstoves)"/>
    <m/>
    <m/>
    <m/>
    <m/>
    <m/>
    <m/>
    <m/>
    <m/>
  </r>
  <r>
    <s v="UNECE"/>
    <n v="336"/>
    <s v="Issyk-Kul High-Rise Solar Power Plants"/>
    <s v="This is high-rise Solar Power Plant (SPP) with a capacity of 300MW on 62 hectares in Toru-Aigyr Aiyl Okmotu village, in Issyk-Kul region. It will generate 600 million kWh per year, equivalent to using over 140 million meter3 of gas. The project will generate 600 kWh/year. It is planned to increase the capacity up to 1GW in the future. High-rise SPPs significantly save space (more than 2 times) and may be constructed in any climate and in any location. Kyrgyzstan receives an annual average of 4.64 billion MWh of radiant energy or 23.4 kWh per 1 square meter. Over 1000 jobs direct and indirect are expected to be created. Initiation began in 2021; PPP agreement signing is planned for the end of 2022; Construction starts at the beginning of 2023. Operation starts in 2024 (23 years) "/>
    <s v="PRESENTED"/>
    <s v="EXTENDED"/>
    <s v="Energy"/>
    <m/>
    <x v="5"/>
    <m/>
    <m/>
    <s v="Kyrgyzstan"/>
    <s v="Lower middle income"/>
    <m/>
    <s v="ENERGY"/>
    <s v="Solar"/>
    <m/>
    <m/>
    <s v="TGS Construction Company (first phase)"/>
    <s v="$500m-$1bn"/>
    <n v="785"/>
    <m/>
    <m/>
    <m/>
    <m/>
    <m/>
    <m/>
    <m/>
    <m/>
    <m/>
    <m/>
    <m/>
    <m/>
    <m/>
    <m/>
    <m/>
    <m/>
    <m/>
    <m/>
    <m/>
    <m/>
    <s v="Feasibility Assessement"/>
    <m/>
    <m/>
    <m/>
    <m/>
    <m/>
    <m/>
    <m/>
    <m/>
    <m/>
    <m/>
    <m/>
    <m/>
    <m/>
    <m/>
    <m/>
    <m/>
    <m/>
    <m/>
    <m/>
    <m/>
    <m/>
    <m/>
    <m/>
    <m/>
    <m/>
    <m/>
    <m/>
    <m/>
    <m/>
    <m/>
    <m/>
    <m/>
    <m/>
    <m/>
    <s v="Mitigation  emissions avoidance (e.g., renewable energy, clean cookstoves)"/>
    <m/>
    <m/>
    <m/>
    <m/>
    <m/>
    <m/>
    <m/>
    <m/>
  </r>
  <r>
    <s v="UNECE"/>
    <n v="337"/>
    <s v="&quot;Kambar-Ata 2» Hydropower plant "/>
    <s v="Construction of the Kambatirskoy Hydropower plant near the Toktogu lake. Total capacity 1,860MW for an annual production up to 5.6 GWh. The project has been identified as a project of national interest and the realisation phase is planned to take place in two stages:_x000a_Stage 1: ancillary civil works and high voltage transmission lines ($517,8m)_x000a_Stage 2: construction of the dam and the power plant (~$5.3bn)_x000a__x000a__x000a_Stage 1 of the project will be financed in two phases:_x000a_Phase 1: worth $18,9m corresponds to technical studies and feasibility analysis and _x000a_Phase 2: valued at $498,9m, for the realisation of the civil works _x000a_Debt will be raised from a combination of DFIs &amp; commercial banks._x000a_"/>
    <s v="PRESENTED"/>
    <s v="CORE"/>
    <s v="Energy"/>
    <m/>
    <x v="5"/>
    <m/>
    <m/>
    <s v="Kyrgyzstan"/>
    <s v="Lower middle income"/>
    <m/>
    <s v="ENERGY"/>
    <s v="Hydro"/>
    <m/>
    <m/>
    <s v="OAO Power Plant_x000a_Technical partners: Lavalin (Canada) and Enex (Russia)"/>
    <s v="$500m-$1bn"/>
    <n v="517.79999999999995"/>
    <m/>
    <m/>
    <m/>
    <m/>
    <m/>
    <m/>
    <m/>
    <m/>
    <m/>
    <m/>
    <m/>
    <m/>
    <m/>
    <m/>
    <m/>
    <m/>
    <m/>
    <m/>
    <m/>
    <m/>
    <s v="Feasibility Assessement"/>
    <m/>
    <m/>
    <m/>
    <m/>
    <m/>
    <m/>
    <m/>
    <m/>
    <m/>
    <m/>
    <m/>
    <m/>
    <m/>
    <m/>
    <m/>
    <m/>
    <m/>
    <m/>
    <m/>
    <m/>
    <m/>
    <m/>
    <m/>
    <m/>
    <m/>
    <m/>
    <m/>
    <m/>
    <m/>
    <m/>
    <m/>
    <m/>
    <m/>
    <m/>
    <s v="Mitigation  emissions avoidance (e.g., renewable energy, clean cookstoves)"/>
    <m/>
    <m/>
    <m/>
    <m/>
    <m/>
    <m/>
    <m/>
    <m/>
  </r>
  <r>
    <s v="UNECE"/>
    <n v="338"/>
    <s v="Project “Promoting the growth of energy efficiency and renewable energy production in the tourism sector at the community level in Central Asia”"/>
    <s v="The project will contribute to the reduction of carbon footprint in community-based tourism (CBT) industry in Kyrgyzstan, Tajikistan, and Uzbekistan. The intervention will support MSMEs in the renewable energy, energy efficiency and CBT sectors in their adoption of sustainable consumption practices and will promote access to finance. The target beneficiaries include: 120+ MSMEs in the energy efficiency &amp; renewable energy sectors, 315+ MSMEs in the Community Based Tourism Sector, 1 million+ tourists per year"/>
    <s v="NOT"/>
    <s v="EXCLUDED"/>
    <s v="Energy"/>
    <m/>
    <x v="5"/>
    <m/>
    <m/>
    <s v="Kyrgyzstan and Tajikistan"/>
    <s v="Lower middle income"/>
    <m/>
    <m/>
    <s v="Generic Green transition"/>
    <m/>
    <m/>
    <s v="Acted"/>
    <s v="&lt;=$10m"/>
    <n v="3"/>
    <m/>
    <m/>
    <m/>
    <m/>
    <m/>
    <m/>
    <m/>
    <m/>
    <m/>
    <m/>
    <m/>
    <m/>
    <m/>
    <m/>
    <m/>
    <m/>
    <m/>
    <m/>
    <m/>
    <m/>
    <s v="Structuring &amp; Execution"/>
    <m/>
    <m/>
    <m/>
    <m/>
    <m/>
    <m/>
    <m/>
    <m/>
    <m/>
    <m/>
    <m/>
    <m/>
    <m/>
    <m/>
    <m/>
    <m/>
    <m/>
    <m/>
    <m/>
    <m/>
    <m/>
    <m/>
    <m/>
    <m/>
    <m/>
    <m/>
    <m/>
    <m/>
    <m/>
    <m/>
    <m/>
    <m/>
    <m/>
    <m/>
    <m/>
    <m/>
    <m/>
    <m/>
    <m/>
    <m/>
    <m/>
    <m/>
    <m/>
  </r>
  <r>
    <s v="Z SLK Capital"/>
    <n v="339"/>
    <s v="230MW renewables auction"/>
    <s v="Moldovan energy regulator ANRE has launched an auction to deploy 230MW of large-scale renewable energy projects. The authority assigned a quota of 70MW for PV, of which 50MW will be allocated for projects on buildings, with 20MW to be set aside for ground-mounted facilities. Another 15 MW will be devoted to wind power, 100MW to cogeneration units based on biogas, 30MW to cogeneration units based on direct fuel combustion, and 5 MW to hydropower plants. The authorities will select projects on a “first come, first served” basis. They will be assigned a 15-year fixed tariff."/>
    <s v="NOT"/>
    <s v="EXCLUDED"/>
    <s v="Energy"/>
    <m/>
    <x v="5"/>
    <m/>
    <m/>
    <s v="Moldova"/>
    <s v="Upper middle income"/>
    <m/>
    <m/>
    <s v="Generic Green transition"/>
    <m/>
    <m/>
    <s v="ANRE"/>
    <s v="$50m-$100m"/>
    <n v="55.7"/>
    <m/>
    <m/>
    <m/>
    <m/>
    <m/>
    <m/>
    <m/>
    <m/>
    <m/>
    <m/>
    <m/>
    <m/>
    <m/>
    <m/>
    <m/>
    <m/>
    <m/>
    <m/>
    <m/>
    <m/>
    <s v="Conceptual design"/>
    <m/>
    <m/>
    <m/>
    <m/>
    <m/>
    <m/>
    <m/>
    <m/>
    <m/>
    <m/>
    <m/>
    <m/>
    <m/>
    <m/>
    <m/>
    <m/>
    <m/>
    <m/>
    <m/>
    <m/>
    <m/>
    <m/>
    <m/>
    <m/>
    <m/>
    <m/>
    <m/>
    <m/>
    <m/>
    <m/>
    <m/>
    <m/>
    <m/>
    <m/>
    <m/>
    <m/>
    <m/>
    <m/>
    <m/>
    <m/>
    <m/>
    <m/>
    <m/>
  </r>
  <r>
    <s v="UNECE"/>
    <n v="340"/>
    <s v="Project CASA-1000"/>
    <s v="Commissioned in 2021, the 1300 MW CASA-1000 power transmission project will enable seasonal hydropower surpluses from Central Asia to serve growing electricity demands in Afghanistan and Pakistan by transmitting 4.6 billion kWh/year surplus hydropower generated in Kyrgyzstan and Tajikistan. It involves construction of a 1,227-kilometer cross-border transmission line  across Central and South Asia. The implementation of the project will allow the countries to organize a single electricity market and trade all year round."/>
    <s v="NOT"/>
    <s v="EXCLUDED"/>
    <s v="Energy"/>
    <m/>
    <x v="5"/>
    <m/>
    <m/>
    <s v="Regional"/>
    <s v="Upper middle income"/>
    <m/>
    <m/>
    <s v="Transmission"/>
    <m/>
    <m/>
    <s v="ABB and consortium partner Cobra AS"/>
    <s v="$1bn-$5bn"/>
    <n v="1200"/>
    <m/>
    <m/>
    <m/>
    <m/>
    <m/>
    <m/>
    <m/>
    <m/>
    <m/>
    <m/>
    <m/>
    <m/>
    <m/>
    <m/>
    <m/>
    <m/>
    <m/>
    <m/>
    <m/>
    <m/>
    <s v="Structuring &amp; Execution"/>
    <m/>
    <m/>
    <m/>
    <m/>
    <m/>
    <m/>
    <m/>
    <m/>
    <m/>
    <m/>
    <m/>
    <m/>
    <m/>
    <m/>
    <m/>
    <m/>
    <m/>
    <m/>
    <m/>
    <m/>
    <m/>
    <m/>
    <m/>
    <m/>
    <m/>
    <m/>
    <m/>
    <m/>
    <m/>
    <m/>
    <m/>
    <m/>
    <m/>
    <m/>
    <m/>
    <m/>
    <m/>
    <m/>
    <m/>
    <m/>
    <m/>
    <m/>
    <m/>
  </r>
  <r>
    <s v="Z SLK Capital"/>
    <n v="341"/>
    <s v="Krusevo HPP Hydro Project"/>
    <s v="Krusevo HPP is a run-of-river project. The hydro reservoir capacity is planned to be 18 million cubic meter. The gross head and net head of the project will be 57m and 56m respectively. The project is expected to generate 267.4 GWh of electricity. Krusevo HPP is a 120MW hydro power project. The hydro power project consists of 2 units of francis turbines."/>
    <s v="NOT"/>
    <s v="EXCLUDED"/>
    <s v="Energy"/>
    <m/>
    <x v="5"/>
    <m/>
    <m/>
    <s v="Montenegro"/>
    <s v="Upper middle income"/>
    <m/>
    <s v="ENERGY"/>
    <s v="Hydro"/>
    <m/>
    <m/>
    <s v="Elektroprivreda Crne Gore (EPCG)"/>
    <s v="$100m-$500m"/>
    <n v="187"/>
    <m/>
    <m/>
    <m/>
    <m/>
    <m/>
    <m/>
    <m/>
    <m/>
    <m/>
    <m/>
    <m/>
    <m/>
    <m/>
    <m/>
    <m/>
    <m/>
    <m/>
    <m/>
    <m/>
    <m/>
    <s v="Structuring &amp; Execution"/>
    <m/>
    <m/>
    <m/>
    <m/>
    <m/>
    <m/>
    <m/>
    <m/>
    <m/>
    <m/>
    <m/>
    <m/>
    <m/>
    <m/>
    <m/>
    <m/>
    <m/>
    <m/>
    <m/>
    <m/>
    <m/>
    <m/>
    <m/>
    <m/>
    <m/>
    <m/>
    <m/>
    <m/>
    <m/>
    <m/>
    <m/>
    <m/>
    <m/>
    <m/>
    <m/>
    <m/>
    <m/>
    <m/>
    <m/>
    <m/>
    <m/>
    <m/>
    <m/>
  </r>
  <r>
    <s v="Z SLK Capital"/>
    <n v="342"/>
    <s v="Stipion Solar PV Park"/>
    <s v="Stipion Solar PV Park is a 350MW solar PV power project.  Its estimated its annual output at 650 GWh. Is a solar power plant with up to 400 MW capacity."/>
    <s v="NOT"/>
    <s v="EXCLUDED"/>
    <s v="Energy"/>
    <m/>
    <x v="5"/>
    <m/>
    <m/>
    <s v="North Macedonia"/>
    <s v="Upper middle income"/>
    <m/>
    <s v="ENERGY"/>
    <s v="Solar"/>
    <m/>
    <m/>
    <s v="Akuo Energy"/>
    <s v="$500m-$1bn"/>
    <n v="506"/>
    <m/>
    <m/>
    <m/>
    <m/>
    <m/>
    <m/>
    <m/>
    <m/>
    <m/>
    <m/>
    <m/>
    <m/>
    <m/>
    <m/>
    <m/>
    <m/>
    <m/>
    <m/>
    <m/>
    <m/>
    <s v="Structuring &amp; Execution"/>
    <m/>
    <m/>
    <m/>
    <m/>
    <m/>
    <m/>
    <m/>
    <m/>
    <m/>
    <m/>
    <m/>
    <m/>
    <m/>
    <m/>
    <m/>
    <m/>
    <m/>
    <m/>
    <m/>
    <m/>
    <m/>
    <m/>
    <m/>
    <m/>
    <m/>
    <m/>
    <m/>
    <m/>
    <m/>
    <m/>
    <m/>
    <m/>
    <m/>
    <m/>
    <m/>
    <m/>
    <m/>
    <m/>
    <m/>
    <m/>
    <m/>
    <m/>
    <m/>
  </r>
  <r>
    <s v="Z SLK Capital"/>
    <n v="343"/>
    <s v="333 MW Chebren HPP"/>
    <s v="The Čebren HPP on the river Crna will be developed under PPP model with the country’s power utility Elektrani na Severna Makedonija (ESM). The expected production in Čebren is 1 TWh per year reducing 913,000 tonnes of annual CO2 emissions. Recently a consortium of Greek companies PPC and Archirodon were selected for the concession contract for the construction of the project."/>
    <s v="NOT"/>
    <s v="EXCLUDED"/>
    <s v="Energy"/>
    <m/>
    <x v="5"/>
    <m/>
    <m/>
    <s v="North Macedonia"/>
    <s v="Upper middle income"/>
    <m/>
    <s v="ENERGY"/>
    <s v="Hydro"/>
    <m/>
    <m/>
    <m/>
    <s v="$500m-$1bn"/>
    <n v="577"/>
    <m/>
    <m/>
    <m/>
    <m/>
    <m/>
    <m/>
    <m/>
    <m/>
    <m/>
    <m/>
    <m/>
    <m/>
    <m/>
    <m/>
    <m/>
    <m/>
    <m/>
    <m/>
    <m/>
    <m/>
    <s v="Feasibility Assessement"/>
    <m/>
    <m/>
    <m/>
    <m/>
    <m/>
    <m/>
    <m/>
    <m/>
    <m/>
    <m/>
    <m/>
    <m/>
    <m/>
    <m/>
    <m/>
    <m/>
    <m/>
    <m/>
    <m/>
    <m/>
    <m/>
    <m/>
    <m/>
    <m/>
    <m/>
    <m/>
    <m/>
    <m/>
    <m/>
    <m/>
    <m/>
    <m/>
    <m/>
    <m/>
    <m/>
    <m/>
    <m/>
    <m/>
    <m/>
    <m/>
    <m/>
    <m/>
    <m/>
  </r>
  <r>
    <s v="Z SLK Capital"/>
    <n v="344"/>
    <s v="338 MW Vardar Cascade of 12 HPPs"/>
    <s v="The twelve HPPs in Vardar Valey are planned to be constructed in a purpose to use whole water potential of the river Vardar. For ten of these plants technical documentation is on the level of study, and for two plants (HPP Veles and HPP Gradec) are on the project design. Elektrani na Severna Makedonija is developing these projects with the help of international companies and investors. E.g. Gradec HPP is being developed with China International Water &amp; Electric.  "/>
    <s v="NOT"/>
    <s v="EXCLUDED"/>
    <s v="Energy"/>
    <m/>
    <x v="5"/>
    <m/>
    <m/>
    <s v="North Macedonia"/>
    <s v="Upper middle income"/>
    <m/>
    <s v="ENERGY"/>
    <s v="Hydro"/>
    <m/>
    <m/>
    <s v="Elektrani na Severna Makedonija"/>
    <s v="$500m-$1bn"/>
    <n v="894"/>
    <m/>
    <m/>
    <m/>
    <m/>
    <m/>
    <m/>
    <m/>
    <m/>
    <m/>
    <m/>
    <m/>
    <m/>
    <m/>
    <m/>
    <m/>
    <m/>
    <m/>
    <m/>
    <m/>
    <m/>
    <s v="Conceptual design"/>
    <m/>
    <m/>
    <m/>
    <m/>
    <m/>
    <m/>
    <m/>
    <m/>
    <m/>
    <m/>
    <m/>
    <m/>
    <m/>
    <m/>
    <m/>
    <m/>
    <m/>
    <m/>
    <m/>
    <m/>
    <m/>
    <m/>
    <m/>
    <m/>
    <m/>
    <m/>
    <m/>
    <m/>
    <m/>
    <m/>
    <m/>
    <m/>
    <m/>
    <m/>
    <m/>
    <m/>
    <m/>
    <m/>
    <m/>
    <m/>
    <m/>
    <m/>
    <m/>
  </r>
  <r>
    <s v="Z SLK Capital"/>
    <n v="345"/>
    <s v="Virovi wind farm"/>
    <s v="The Virovi wind park, with a capacity of 415MW, is a strategic project for North Macedonia. 69 new wind turbines will be installed between the towns of Kumanovo and Kriva Palanka. It will be developed at three different locations across the country. Once completed, Virovi would be the biggest renewable power plant in North Macedonia. The project will generate 1.3 GWh/year of renewable energy, supply electricity to 290,000 households and abate 310,000 tons CO2e / year. The construction is likely to begin in 2024 and expected to be completed in six years. The aim is to commission in three stages in 2025, 2026 and 2027, respectively. "/>
    <s v="PRESENTED"/>
    <s v="EXTENDED"/>
    <s v="Energy"/>
    <m/>
    <x v="5"/>
    <m/>
    <m/>
    <s v="North Macedonia"/>
    <s v="Upper middle income"/>
    <m/>
    <s v="ENERGY"/>
    <s v="Wind"/>
    <m/>
    <m/>
    <s v="German renewable energy company WPD "/>
    <s v="$500m-$1bn"/>
    <n v="578"/>
    <m/>
    <m/>
    <m/>
    <m/>
    <m/>
    <m/>
    <m/>
    <m/>
    <m/>
    <m/>
    <m/>
    <m/>
    <m/>
    <m/>
    <m/>
    <m/>
    <m/>
    <m/>
    <m/>
    <m/>
    <s v="Conceptual design"/>
    <m/>
    <m/>
    <m/>
    <m/>
    <m/>
    <m/>
    <m/>
    <m/>
    <m/>
    <m/>
    <m/>
    <m/>
    <m/>
    <m/>
    <m/>
    <m/>
    <m/>
    <m/>
    <m/>
    <m/>
    <m/>
    <m/>
    <m/>
    <m/>
    <m/>
    <m/>
    <m/>
    <m/>
    <m/>
    <m/>
    <m/>
    <m/>
    <m/>
    <m/>
    <s v="Mitigation  emissions avoidance (e.g., renewable energy, clean cookstoves)"/>
    <m/>
    <m/>
    <m/>
    <m/>
    <m/>
    <m/>
    <m/>
    <m/>
  </r>
  <r>
    <s v="UNECE"/>
    <n v="346"/>
    <s v="Djerdap 3 dam _x000a_(Đerdap 3)"/>
    <s v="2,400MW hybrid pumped storage HPP with an additional 400 MW capacity for wind and solar power generation over the Danube which wil shift ~34% of Serbia's of the current electricity generation capacity to green sources. It comes with the ability to store the night surplus energy for pumping the water back in the reversible lake. This unique hybrid HPP will be one of the biggest reversible plants in Europe affecting energy transition in Serbia, Romania, and Bulgaria."/>
    <s v="NOT"/>
    <s v="EXCLUDED"/>
    <s v="Energy"/>
    <m/>
    <x v="5"/>
    <m/>
    <m/>
    <s v="Serbia"/>
    <s v="Upper middle income"/>
    <m/>
    <s v="ENERGY"/>
    <s v="Hydro"/>
    <m/>
    <m/>
    <s v="Bechtel"/>
    <s v="$1bn-$5bn"/>
    <n v="3500"/>
    <m/>
    <m/>
    <m/>
    <m/>
    <m/>
    <m/>
    <m/>
    <m/>
    <m/>
    <m/>
    <m/>
    <m/>
    <m/>
    <m/>
    <m/>
    <m/>
    <m/>
    <m/>
    <m/>
    <m/>
    <s v="Feasibility Assessement"/>
    <m/>
    <m/>
    <m/>
    <m/>
    <m/>
    <m/>
    <m/>
    <m/>
    <m/>
    <m/>
    <m/>
    <m/>
    <m/>
    <m/>
    <m/>
    <m/>
    <m/>
    <m/>
    <m/>
    <m/>
    <m/>
    <m/>
    <m/>
    <m/>
    <m/>
    <m/>
    <m/>
    <m/>
    <m/>
    <m/>
    <m/>
    <m/>
    <m/>
    <m/>
    <m/>
    <m/>
    <m/>
    <m/>
    <m/>
    <m/>
    <m/>
    <m/>
    <m/>
  </r>
  <r>
    <s v="Z SLK Capital"/>
    <n v="347"/>
    <s v="GCF Green Economy Financing Facility (GEFF)"/>
    <s v="The GEFF is an on-lending programme that will provide credit lines to PFIs to create self-sustaining markets in the areas of energy efficiency, renewable energy, and climate resilience. The project has an estimated lifespan of 15 years. Tonnes of emissions avoided 27.5m. This programme will deliver climate finance at scale via PFIs in developing countries, which will fund over 20,000 scalable and replicable projects across industrial, commercial, residential, transport, and agricultural sectors."/>
    <s v="NOT"/>
    <s v="EXCLUDED"/>
    <s v="Energy"/>
    <m/>
    <x v="5"/>
    <m/>
    <m/>
    <s v="Regional"/>
    <s v="Upper middle income"/>
    <m/>
    <s v="ENERGY"/>
    <s v="Energy Efficiency"/>
    <m/>
    <m/>
    <s v="EBRD"/>
    <s v="$1bn-$5bn"/>
    <n v="1400"/>
    <m/>
    <m/>
    <m/>
    <m/>
    <m/>
    <m/>
    <m/>
    <m/>
    <m/>
    <m/>
    <m/>
    <m/>
    <m/>
    <m/>
    <m/>
    <m/>
    <m/>
    <m/>
    <m/>
    <m/>
    <s v="Structuring &amp; Execution"/>
    <m/>
    <m/>
    <m/>
    <m/>
    <m/>
    <m/>
    <m/>
    <m/>
    <m/>
    <m/>
    <m/>
    <m/>
    <m/>
    <m/>
    <m/>
    <m/>
    <m/>
    <m/>
    <m/>
    <m/>
    <m/>
    <m/>
    <m/>
    <m/>
    <m/>
    <m/>
    <m/>
    <m/>
    <m/>
    <m/>
    <m/>
    <m/>
    <m/>
    <m/>
    <m/>
    <m/>
    <m/>
    <m/>
    <m/>
    <m/>
    <m/>
    <m/>
    <m/>
  </r>
  <r>
    <s v="UNECE"/>
    <n v="348"/>
    <s v="Bistrica Hydropower Plant"/>
    <s v="The Bistrica hydroelectric power plant is a reversible hydropower plant (“RHE”) with total capacity of 680MW. The plant will be built on the Uvac/Lim River, with an estimated hydro reservoir capacity of 80 million  meter3, equipped with the additional facility for energy storage. It will be Serbia’s second pump- storage HPP. The project is essential for balancing out the oscillations in the output of wind and solar power plants and contributing to Serbia target of becoming a net exporter by 2028. The project will produce 1,100 GWh/year. Preliminary design and feasibility study is ongoing. The construction contract to be signed in 2022. The plant construction is planned to start by 2025. "/>
    <s v="PRESENTED"/>
    <s v="EXTENDED"/>
    <s v="Energy"/>
    <m/>
    <x v="5"/>
    <m/>
    <m/>
    <s v="Serbia"/>
    <s v="Upper middle income"/>
    <m/>
    <s v="ENERGY"/>
    <s v="Hydro"/>
    <m/>
    <m/>
    <s v="EPS and consortium of  Energoprojekt Hidroinženjering, Electricity Coordinating Center and Institute for Architecture and Urban &amp; Spatial Planning of Serbia"/>
    <s v="$500m-$1bn"/>
    <n v="674"/>
    <m/>
    <m/>
    <m/>
    <m/>
    <m/>
    <m/>
    <m/>
    <m/>
    <m/>
    <m/>
    <m/>
    <m/>
    <m/>
    <m/>
    <m/>
    <m/>
    <m/>
    <m/>
    <m/>
    <m/>
    <s v="Feasibility Assessement"/>
    <m/>
    <m/>
    <m/>
    <m/>
    <m/>
    <m/>
    <m/>
    <m/>
    <m/>
    <m/>
    <m/>
    <m/>
    <m/>
    <m/>
    <m/>
    <m/>
    <m/>
    <m/>
    <m/>
    <m/>
    <m/>
    <m/>
    <m/>
    <m/>
    <m/>
    <m/>
    <m/>
    <m/>
    <m/>
    <m/>
    <m/>
    <m/>
    <m/>
    <m/>
    <s v="Mitigation  emissions avoidance (e.g., renewable energy, clean cookstoves)"/>
    <m/>
    <m/>
    <m/>
    <m/>
    <m/>
    <m/>
    <m/>
    <m/>
  </r>
  <r>
    <s v="UNECE"/>
    <n v="349"/>
    <s v="Srednje Kostlacko Ostrvo Solar Photovoltaic Park"/>
    <s v="The ground-mounted 97.2 MW solar photovoltaic project is planned over 270 hectares. The 115 GWh of electricity generated will greatly contribute to Serbia's target of 8.3GW of solar energy by 2024. The plant is being installed on an active landfill of ash and slag dumps from coal power plants in the Kostolac mining basin. EPS, the project sponsor, is planning to install 17,100 PV panels of 650W each, with an efficiency rate of 20.9%. Project permits are in place. The layout report and final design report will be completed in 2022 and construction will commence soon after. Commercial operation is expected by 2024."/>
    <s v="PRESENTED"/>
    <s v="EXTENDED"/>
    <s v="Energy"/>
    <m/>
    <x v="5"/>
    <m/>
    <m/>
    <s v="Serbia"/>
    <s v="Upper middle income"/>
    <m/>
    <s v="ENERGY"/>
    <s v="Solar"/>
    <m/>
    <m/>
    <s v="State-owned power utility Elektroprivreda Srbije (EPS)"/>
    <s v="$50m-$100m"/>
    <n v="91.56"/>
    <m/>
    <m/>
    <m/>
    <m/>
    <m/>
    <m/>
    <m/>
    <m/>
    <m/>
    <m/>
    <m/>
    <m/>
    <m/>
    <m/>
    <m/>
    <m/>
    <m/>
    <m/>
    <m/>
    <m/>
    <s v="Feasibility Assessement"/>
    <m/>
    <m/>
    <m/>
    <m/>
    <m/>
    <m/>
    <m/>
    <m/>
    <m/>
    <m/>
    <m/>
    <m/>
    <m/>
    <m/>
    <m/>
    <m/>
    <m/>
    <m/>
    <m/>
    <m/>
    <m/>
    <m/>
    <m/>
    <m/>
    <m/>
    <m/>
    <m/>
    <m/>
    <m/>
    <m/>
    <m/>
    <m/>
    <m/>
    <m/>
    <s v="Mitigation  emissions avoidance (e.g., renewable energy, clean cookstoves)"/>
    <m/>
    <m/>
    <m/>
    <m/>
    <m/>
    <m/>
    <m/>
    <m/>
  </r>
  <r>
    <s v="UNECE"/>
    <n v="350"/>
    <s v="Serbia Energy Efficiency Framework in buildings (SEEF)"/>
    <s v="SEEF aims to expedite energy efficiency renovations in public and residential buildings in Serbia by providing technical assistance, investment incentives and financing through public sector intermediaries. Under the framework, a facility is proposed to support municipalities and district heating companies through investments in energy efficiency improvements in public and residential buildings connected to district heating systems in Serbia. Potential of &gt;30% energy savings."/>
    <s v="NOT"/>
    <s v="EXCLUDED"/>
    <s v="Energy"/>
    <m/>
    <x v="5"/>
    <m/>
    <m/>
    <s v="Serbia"/>
    <s v="Upper middle income"/>
    <m/>
    <s v="ENERGY"/>
    <s v="Energy Efficiency"/>
    <m/>
    <m/>
    <m/>
    <s v="$10m-$50m"/>
    <n v="40"/>
    <m/>
    <m/>
    <m/>
    <m/>
    <m/>
    <m/>
    <m/>
    <m/>
    <m/>
    <m/>
    <m/>
    <m/>
    <m/>
    <m/>
    <m/>
    <m/>
    <m/>
    <m/>
    <m/>
    <m/>
    <s v="Conceptual design"/>
    <m/>
    <m/>
    <m/>
    <m/>
    <m/>
    <m/>
    <m/>
    <m/>
    <m/>
    <m/>
    <m/>
    <m/>
    <m/>
    <m/>
    <m/>
    <m/>
    <m/>
    <m/>
    <m/>
    <m/>
    <m/>
    <m/>
    <m/>
    <m/>
    <m/>
    <m/>
    <m/>
    <m/>
    <m/>
    <m/>
    <m/>
    <m/>
    <m/>
    <m/>
    <m/>
    <m/>
    <m/>
    <m/>
    <m/>
    <m/>
    <m/>
    <m/>
    <m/>
  </r>
  <r>
    <s v="UNECE"/>
    <n v="351"/>
    <s v="Biomass power plant"/>
    <s v="Small biomass enery production plant using residues of post-harvest corn and pig manure in the city of Zrenjanin. The electricity plant with the power to generate 400 kW in the first phase will span over 300 m2."/>
    <s v="NOT"/>
    <s v="EXCLUDED"/>
    <s v="Energy"/>
    <m/>
    <x v="5"/>
    <m/>
    <m/>
    <s v="Serbia"/>
    <s v="Upper middle income"/>
    <m/>
    <s v="ENERGY"/>
    <s v="Waste-to-Energy"/>
    <m/>
    <m/>
    <m/>
    <s v="&lt;=$10m"/>
    <n v="1"/>
    <m/>
    <m/>
    <m/>
    <m/>
    <m/>
    <m/>
    <m/>
    <m/>
    <m/>
    <m/>
    <m/>
    <m/>
    <m/>
    <m/>
    <m/>
    <m/>
    <m/>
    <m/>
    <m/>
    <m/>
    <s v="Structuring &amp; Execution"/>
    <m/>
    <m/>
    <m/>
    <m/>
    <m/>
    <m/>
    <m/>
    <m/>
    <m/>
    <m/>
    <m/>
    <m/>
    <m/>
    <m/>
    <m/>
    <m/>
    <m/>
    <m/>
    <m/>
    <m/>
    <m/>
    <m/>
    <m/>
    <m/>
    <m/>
    <m/>
    <m/>
    <m/>
    <m/>
    <m/>
    <m/>
    <m/>
    <m/>
    <m/>
    <m/>
    <m/>
    <m/>
    <m/>
    <m/>
    <m/>
    <m/>
    <m/>
    <m/>
  </r>
  <r>
    <s v="Z SLK Capital"/>
    <n v="352"/>
    <s v="ElevenEs Battery Plant "/>
    <s v="Serbian battery developer, ElevenEs, has developed technology to produce lithium iron phosphate (LFP) batteries for electrical vehicles (EV) and energy storage applications. ElevenEs along with investor EIT InnoEnergy will build the first LFP battery gigafactory in Europe that will produce 300MWh per year. After two years, production will expand to 8GWh, and to 16GWh after 2028. The factory will be based close to Serbia’s Jadar valley, home to one of Europe’s largest deposits of lithium. For project financing, ElevenEs has signed agreements with EIT InnoEnergy. The project will also be backed by EU funds. The first phase of production, with a capacity of 300 MWh, should start by 2023.  LFP cells last more than twice as long as competing chemistries, they can be recharged up to 6,000 times, charge faster, can be repeatedly charged to 100% state-of-charge and cause practically no fires in EVs. Project will later be expanded to a capacity of 16 GWh – enough to equip more than 300,000 electric vehicles (BEVs) with batteries each year. The factory will use 100% renewable energy. "/>
    <s v="PRESENTED"/>
    <s v="CORE"/>
    <s v="Energy"/>
    <m/>
    <x v="5"/>
    <m/>
    <m/>
    <s v="Serbia"/>
    <s v="Upper middle income"/>
    <m/>
    <m/>
    <s v="CRM"/>
    <m/>
    <m/>
    <s v="ElevenEs"/>
    <s v="$1bn-$5bn"/>
    <n v="1200"/>
    <m/>
    <m/>
    <m/>
    <m/>
    <m/>
    <m/>
    <m/>
    <m/>
    <m/>
    <m/>
    <m/>
    <m/>
    <m/>
    <m/>
    <m/>
    <m/>
    <m/>
    <m/>
    <m/>
    <m/>
    <s v="Structuring/ execution"/>
    <m/>
    <m/>
    <m/>
    <m/>
    <m/>
    <m/>
    <m/>
    <m/>
    <m/>
    <m/>
    <m/>
    <m/>
    <m/>
    <m/>
    <m/>
    <m/>
    <m/>
    <m/>
    <m/>
    <m/>
    <m/>
    <m/>
    <m/>
    <m/>
    <m/>
    <m/>
    <m/>
    <m/>
    <m/>
    <m/>
    <m/>
    <m/>
    <m/>
    <m/>
    <s v="Mitigation  emissions avoidance (e.g., renewable energy, clean cookstoves)"/>
    <m/>
    <m/>
    <m/>
    <m/>
    <m/>
    <m/>
    <m/>
    <m/>
  </r>
  <r>
    <s v="Z SLK Capital"/>
    <n v="353"/>
    <s v="Solar Power Projects across Serbia 1 GW "/>
    <s v="Serbian Government signed MoU with UGT Renewables for 1 GW solar PV program supported by EXIM US to reduce carbon dioxide emissions by 1.9 million tons per year. The program would over 2,000 hectares across a dozen locations."/>
    <s v="NOT"/>
    <s v="EXCLUDED"/>
    <s v="Energy"/>
    <m/>
    <x v="5"/>
    <m/>
    <m/>
    <s v="Serbia"/>
    <s v="Upper middle income"/>
    <m/>
    <s v="ENERGY"/>
    <s v="Solar"/>
    <m/>
    <m/>
    <s v="UGT Renewables"/>
    <s v="$1bn-$5bn"/>
    <n v="1447"/>
    <m/>
    <m/>
    <m/>
    <m/>
    <m/>
    <m/>
    <m/>
    <m/>
    <m/>
    <m/>
    <m/>
    <m/>
    <m/>
    <m/>
    <m/>
    <m/>
    <m/>
    <m/>
    <m/>
    <m/>
    <s v="Conceptual design"/>
    <m/>
    <m/>
    <m/>
    <m/>
    <m/>
    <m/>
    <m/>
    <m/>
    <m/>
    <m/>
    <m/>
    <m/>
    <m/>
    <m/>
    <m/>
    <m/>
    <m/>
    <m/>
    <m/>
    <m/>
    <m/>
    <m/>
    <m/>
    <m/>
    <m/>
    <m/>
    <m/>
    <m/>
    <m/>
    <m/>
    <m/>
    <m/>
    <m/>
    <m/>
    <m/>
    <m/>
    <m/>
    <m/>
    <m/>
    <m/>
    <m/>
    <m/>
    <m/>
  </r>
  <r>
    <s v="UNECE"/>
    <n v="354"/>
    <s v="Hatay Erzin Solar Power Plant"/>
    <s v="Hatay Erzin Solar power plant has 100 MWe licence capacity &amp; 140MW installed capacity, with an estimated annual production of 256 GWh. The project is under the national Yeka (Yenilenebilir Enerji Kaynak Alanları) renewable energy program. Six years of the Project power generation is equivalent to absorbing around 1 million tons of carbon, which is equivalent to the amount of carbon that 45 million trees reduce in a year, or the annual average carbon emission of 220,000 vehicles. The project sponsor is Limak Yatırım Enerji Üretim Hizmetleri ve İnşaat A.Ş. with the off-taker: EPİAŞ. $32m of the project cost to be financed by project sponsor. Use of funds to include: (a) Mobilization &amp; Construction Preparation; (b) Infrastructure Works; (c) High Voltage Transmission Line, Switchyard; and (d) Purchasing and Installation Works (Electromechanical Equipment). The first 6 years of Erzin-1 power generation is equivalent to absorbing about 1 million tons of carbon. Annual reduction of 165,000 tons of CO2 emissions. One person’s yearly carbon emission is equal to 7 tons in Türkiye. The Project’s annual production corresponds to the carbon footprint of ~24,000 inhabitants. The project structuring/ financing period is Aug 2022-Dec 2024 followed by construction / development during 2023-2024 and 30 Years Generation Licence Period (operation). "/>
    <s v="PRESENTED"/>
    <s v="EXTENDED"/>
    <s v="Energy"/>
    <m/>
    <x v="5"/>
    <m/>
    <m/>
    <s v="Türkiye"/>
    <s v="Upper middle income"/>
    <m/>
    <s v="ENERGY"/>
    <s v="Solar"/>
    <m/>
    <m/>
    <s v="Limak Yenilenebilir Enerji A.Ş."/>
    <s v="$100m-$500m"/>
    <n v="126"/>
    <m/>
    <m/>
    <m/>
    <m/>
    <m/>
    <m/>
    <m/>
    <m/>
    <m/>
    <m/>
    <m/>
    <m/>
    <m/>
    <m/>
    <m/>
    <m/>
    <m/>
    <m/>
    <m/>
    <m/>
    <s v="Feasibility Assessement"/>
    <m/>
    <m/>
    <m/>
    <m/>
    <m/>
    <m/>
    <m/>
    <m/>
    <m/>
    <m/>
    <m/>
    <m/>
    <m/>
    <m/>
    <m/>
    <m/>
    <m/>
    <m/>
    <m/>
    <m/>
    <m/>
    <m/>
    <m/>
    <m/>
    <m/>
    <m/>
    <m/>
    <m/>
    <m/>
    <m/>
    <m/>
    <m/>
    <m/>
    <m/>
    <s v="Mitigation  emissions avoidance (e.g., renewable energy, clean cookstoves)"/>
    <m/>
    <m/>
    <m/>
    <m/>
    <m/>
    <m/>
    <m/>
    <m/>
  </r>
  <r>
    <s v="UNECE"/>
    <n v="355"/>
    <s v="Power Transmission Line Rogun HPP - Sangtuda – Puli Khumri"/>
    <s v="Construction of a 500 kV power transmission line to supply the electricity produced from the Rogun HPP to the power grid of Afghanistan (Kabul). Currently the Sangtuda - Puli Khumri 220kV line exports the power. The project is of the strategic priorities for the Government to increase the export potential of the country."/>
    <s v="NOT"/>
    <s v="EXCLUDED"/>
    <s v="Energy"/>
    <m/>
    <x v="5"/>
    <m/>
    <m/>
    <s v="Tajikistan"/>
    <s v="Lower middle income"/>
    <m/>
    <m/>
    <s v="Transmission"/>
    <m/>
    <m/>
    <s v="Ministry of Energy and Water Resources of the Republic of Tajikistan"/>
    <s v="$100m-$500m"/>
    <n v="152"/>
    <m/>
    <m/>
    <m/>
    <m/>
    <m/>
    <m/>
    <m/>
    <m/>
    <m/>
    <m/>
    <m/>
    <m/>
    <m/>
    <m/>
    <m/>
    <m/>
    <m/>
    <m/>
    <m/>
    <m/>
    <s v="Feasibility Assessement"/>
    <m/>
    <m/>
    <m/>
    <m/>
    <m/>
    <m/>
    <m/>
    <m/>
    <m/>
    <m/>
    <m/>
    <m/>
    <m/>
    <m/>
    <m/>
    <m/>
    <m/>
    <m/>
    <m/>
    <m/>
    <m/>
    <m/>
    <m/>
    <m/>
    <m/>
    <m/>
    <m/>
    <m/>
    <m/>
    <m/>
    <m/>
    <m/>
    <m/>
    <m/>
    <m/>
    <m/>
    <m/>
    <m/>
    <m/>
    <m/>
    <m/>
    <m/>
    <m/>
  </r>
  <r>
    <s v="UNECE"/>
    <n v="356"/>
    <s v="Sustainable Energy Financing Mechanism in Forest Villages"/>
    <s v="The project objective is to support the successful launch of a sustainable energy financing mechanism within the ORKOY credit mechanism, targeting a minimum of 30 MW of installed capacity of grid-connected, cooperative solar PV in forest villages by the end of the project. The public support and involvement in the initiative are led by ORKOY, working together with other key actors in the solar PV value chain, including private sector solar PV installers, Turkish utilities, and domestic and international banks. Entire project funding has been secured. Seed funding of US$3.8 million was provided by the Global Environment Facility, $100,000 through UNDP, with remaining coming from ORKOY and other investors. The project is currently under development. At the end of 2021, it reached a total installed capacity of 1.5 MW of electricity production. By March 2022, rooftops of 806 houses in 36 different provinces had PV panels installed. By virtue of the project there will 28,750 tons Co2e emission avoidance compared to the project baseline, generation of 47.52 GWh/year of renewable energy and 450 jobs will be created for forest villagers._x000a_Approximately 2.5% or 175,000 people living in forest villages will have their electricity needs met by solar PV by the end of the project."/>
    <s v="PRESENTED"/>
    <s v="EXTENDED"/>
    <s v="Energy"/>
    <m/>
    <x v="5"/>
    <m/>
    <m/>
    <s v="Türkiye"/>
    <s v="Upper middle income"/>
    <m/>
    <s v="ENERGY"/>
    <s v="Solar"/>
    <m/>
    <m/>
    <s v="Department of Forest Village Relations Department (ORKOY), Ministry of Agriculture and Forestry"/>
    <s v="$50m-$100m"/>
    <n v="56.28"/>
    <m/>
    <m/>
    <m/>
    <m/>
    <m/>
    <m/>
    <m/>
    <m/>
    <m/>
    <m/>
    <m/>
    <m/>
    <m/>
    <m/>
    <m/>
    <m/>
    <m/>
    <m/>
    <m/>
    <m/>
    <s v="Structuring/ execution"/>
    <m/>
    <m/>
    <m/>
    <m/>
    <m/>
    <m/>
    <m/>
    <m/>
    <m/>
    <m/>
    <m/>
    <m/>
    <m/>
    <m/>
    <m/>
    <m/>
    <m/>
    <m/>
    <m/>
    <m/>
    <m/>
    <m/>
    <m/>
    <m/>
    <m/>
    <m/>
    <m/>
    <m/>
    <m/>
    <m/>
    <m/>
    <m/>
    <m/>
    <m/>
    <s v="Mitigation  emissions avoidance (e.g., renewable energy, clean cookstoves)"/>
    <m/>
    <m/>
    <m/>
    <m/>
    <m/>
    <m/>
    <m/>
    <m/>
  </r>
  <r>
    <s v="UNECE"/>
    <n v="357"/>
    <s v="Survey for deposits of rare earth elements in the Pamirs "/>
    <s v="Tajikistan developed various programs to manage Critical Raw Materials (CRM), including: a) International Standard for the Assessment of Reserves of CRM(*). b) Survey for deposits of rare earth elements in the Pamirs: The project allows assessing the prospecting potential of lithium, beryllium, and other critical minerals as well as discovering new deposits of rare earth elements in the Pamirs based on regional geochemical data, satellite remote sensing interpretation, and geological fieldworks. The project will entail (a) organization of training and courses on the international standards and new software; (b) implementing programs in mining and geological industry c) drafting legal documents and adapting them to international standards; (e) organization of consultations and seminars on convergence of approaches. _x000a_Project Implementation period - 01/01/2023 to  31/12/2025"/>
    <s v="PRESENTED"/>
    <s v="Combined (Top 10)"/>
    <s v="Industry"/>
    <m/>
    <x v="5"/>
    <m/>
    <m/>
    <s v="Tajikistan"/>
    <s v="Lower middle income"/>
    <m/>
    <m/>
    <s v="CRM"/>
    <m/>
    <m/>
    <s v="Department of Geology under the Government of the Republic of Tajikistan"/>
    <s v="&lt;=$10m"/>
    <n v="5"/>
    <m/>
    <m/>
    <m/>
    <m/>
    <m/>
    <m/>
    <m/>
    <m/>
    <m/>
    <m/>
    <m/>
    <m/>
    <m/>
    <m/>
    <m/>
    <m/>
    <m/>
    <m/>
    <m/>
    <m/>
    <s v="Conceptual design"/>
    <m/>
    <m/>
    <m/>
    <m/>
    <m/>
    <m/>
    <m/>
    <m/>
    <m/>
    <m/>
    <m/>
    <m/>
    <m/>
    <m/>
    <m/>
    <m/>
    <m/>
    <m/>
    <m/>
    <m/>
    <m/>
    <m/>
    <m/>
    <m/>
    <m/>
    <m/>
    <m/>
    <m/>
    <m/>
    <m/>
    <m/>
    <m/>
    <m/>
    <m/>
    <m/>
    <m/>
    <m/>
    <m/>
    <m/>
    <m/>
    <m/>
    <m/>
    <m/>
  </r>
  <r>
    <s v="Z SLK Capital"/>
    <n v="358"/>
    <s v="Rushan HPS"/>
    <s v="It is a 3,000MW hydro power project. The gross head of the project will be 150m. The project is expected to generate 14,800 GWh of electricity."/>
    <s v="NOT"/>
    <s v="EXCLUDED"/>
    <s v="Energy"/>
    <m/>
    <x v="5"/>
    <m/>
    <m/>
    <s v="Tajikistan"/>
    <s v="Lower middle income"/>
    <m/>
    <s v="ENERGY"/>
    <s v="Hydro"/>
    <m/>
    <m/>
    <s v="Government of Tajikistan."/>
    <s v="$5bn-$10bn"/>
    <n v="5020"/>
    <m/>
    <m/>
    <m/>
    <m/>
    <m/>
    <m/>
    <m/>
    <m/>
    <m/>
    <m/>
    <m/>
    <m/>
    <m/>
    <m/>
    <m/>
    <m/>
    <m/>
    <m/>
    <m/>
    <m/>
    <s v="Conceptual design"/>
    <m/>
    <m/>
    <m/>
    <m/>
    <m/>
    <m/>
    <m/>
    <m/>
    <m/>
    <m/>
    <m/>
    <m/>
    <m/>
    <m/>
    <m/>
    <m/>
    <m/>
    <m/>
    <m/>
    <m/>
    <m/>
    <m/>
    <m/>
    <m/>
    <m/>
    <m/>
    <m/>
    <m/>
    <m/>
    <m/>
    <m/>
    <m/>
    <m/>
    <m/>
    <m/>
    <m/>
    <m/>
    <m/>
    <m/>
    <m/>
    <m/>
    <m/>
    <m/>
  </r>
  <r>
    <s v="UNECE"/>
    <n v="359"/>
    <s v="Two 500 MW Wind Power Projects"/>
    <s v="500 MW Wind Power Project located near Balykchy, Kyrgyzstan and 500 MW near Kujand, Tajikistan. 1,500,000 t CO2/y will be avoided with the replacement of imported fossil fuel-based electricity generation and 9 km3/y of water would be saved in these upstream nations. Additionally, the downstream countries will bear lesser instances of flood and drought. "/>
    <s v="NOT"/>
    <s v="EXCLUDED"/>
    <s v="Energy"/>
    <m/>
    <x v="5"/>
    <m/>
    <m/>
    <s v="Kyrgyzstan and Tajikistan"/>
    <s v="Lower middle income"/>
    <m/>
    <s v="ENERGY"/>
    <s v="Wind"/>
    <m/>
    <m/>
    <m/>
    <s v="TBD"/>
    <s v="TBD"/>
    <m/>
    <m/>
    <m/>
    <m/>
    <m/>
    <m/>
    <m/>
    <m/>
    <m/>
    <m/>
    <m/>
    <m/>
    <m/>
    <m/>
    <m/>
    <m/>
    <m/>
    <m/>
    <m/>
    <m/>
    <s v="Conceptual design"/>
    <m/>
    <m/>
    <m/>
    <m/>
    <m/>
    <m/>
    <m/>
    <m/>
    <m/>
    <m/>
    <m/>
    <m/>
    <m/>
    <m/>
    <m/>
    <m/>
    <m/>
    <m/>
    <m/>
    <m/>
    <m/>
    <m/>
    <m/>
    <m/>
    <m/>
    <m/>
    <m/>
    <m/>
    <m/>
    <m/>
    <m/>
    <m/>
    <m/>
    <m/>
    <m/>
    <m/>
    <m/>
    <m/>
    <m/>
    <m/>
    <m/>
    <m/>
    <m/>
  </r>
  <r>
    <s v="Ministry of Environment"/>
    <n v="360"/>
    <s v="Electric Heating of Small and Medium sized Cities"/>
    <s v="​This Ukrainian-based 300 kW auxiliary electricity project constructs small electric modular boiler houses with the laying of new and modern heating lines directly near the consumer using private funding. The project involves the installation and connection to the power grid of 8 storage units with a total capacity of 8 MW. Also, the pilot project consists of the production, construction and installation of 13 modular e/boilers. Thus, leading to the complete substitution of natural gas for heating. "/>
    <s v="PRESENTED"/>
    <s v="EXTENDED"/>
    <s v="Energy"/>
    <m/>
    <x v="5"/>
    <m/>
    <m/>
    <s v="Ukraine"/>
    <s v="Lower middle income"/>
    <m/>
    <m/>
    <m/>
    <m/>
    <m/>
    <s v="Remko"/>
    <s v="&lt;=$10m"/>
    <n v="4"/>
    <m/>
    <m/>
    <m/>
    <m/>
    <m/>
    <m/>
    <m/>
    <m/>
    <m/>
    <m/>
    <m/>
    <m/>
    <m/>
    <m/>
    <m/>
    <m/>
    <m/>
    <m/>
    <m/>
    <m/>
    <s v="Conceptual design"/>
    <m/>
    <m/>
    <m/>
    <m/>
    <m/>
    <m/>
    <m/>
    <m/>
    <m/>
    <m/>
    <m/>
    <m/>
    <m/>
    <m/>
    <m/>
    <m/>
    <m/>
    <m/>
    <m/>
    <m/>
    <m/>
    <m/>
    <m/>
    <m/>
    <m/>
    <m/>
    <m/>
    <m/>
    <m/>
    <m/>
    <m/>
    <m/>
    <m/>
    <m/>
    <s v="Mitigation  emissions avoidance (e.g., renewable energy, clean cookstoves)"/>
    <m/>
    <m/>
    <m/>
    <m/>
    <m/>
    <m/>
    <m/>
    <m/>
  </r>
  <r>
    <s v="UNECE"/>
    <n v="361"/>
    <s v="Biofuels Production in Ukraine"/>
    <s v="Project involves liquid biofuels (advanced bioethanol &amp; corn ethanol, advanced biodiesel &amp; vegetable oil biodiesel), biogas and biochemicals and recycled chemicals like biomethanol and recycled methanol from mixed waste. Feedstock include waste oils &amp; fats, straw, mixed municipal waste, kitchen wastes, vegetable oils &amp; corn. European biofuels produced from domestic raw materials in a strictly sustainable manner achieve emission savings between 70% – 90% compared to fossil fuels. Recycled biochemicals prevent use of virgin fossil raw materials (oil). The project will generate 4,680 GWh/year of renewable energy and help reduce 1.2 million tons CO2e / year. Additionally, the project will: Spur the circular economy; Make Ukraine self-sufficient and improve energy trade balance; Diversify energy sources; Increase food security; Decarbonize transportation; Divert waste from landfill. Total capex of EUR 1.2bn+ includes: (a) EUR400m Waste to chemical facility; (b) EUR330m Biorefinery facility; (c) EUR300m Advanced bioethanol facility, among others. "/>
    <s v="PRESENTED"/>
    <s v="CORE"/>
    <s v="Energy"/>
    <m/>
    <x v="5"/>
    <m/>
    <m/>
    <s v="Ukraine"/>
    <s v="Lower middle income"/>
    <m/>
    <s v="ENERGY"/>
    <s v="Energy (Biomass)"/>
    <m/>
    <m/>
    <s v="Envien Group"/>
    <s v="$1bn-$5bn"/>
    <n v="1200"/>
    <m/>
    <m/>
    <m/>
    <m/>
    <m/>
    <m/>
    <m/>
    <m/>
    <m/>
    <m/>
    <m/>
    <m/>
    <m/>
    <m/>
    <m/>
    <m/>
    <m/>
    <m/>
    <m/>
    <m/>
    <s v="Conceptual design"/>
    <m/>
    <m/>
    <m/>
    <m/>
    <m/>
    <m/>
    <m/>
    <m/>
    <m/>
    <m/>
    <m/>
    <m/>
    <m/>
    <m/>
    <m/>
    <m/>
    <m/>
    <m/>
    <m/>
    <m/>
    <m/>
    <m/>
    <m/>
    <m/>
    <m/>
    <m/>
    <m/>
    <m/>
    <m/>
    <m/>
    <m/>
    <m/>
    <m/>
    <m/>
    <s v="Mitigation  emissions avoidance (e.g., renewable energy, clean cookstoves)"/>
    <m/>
    <m/>
    <m/>
    <m/>
    <m/>
    <m/>
    <m/>
    <m/>
  </r>
  <r>
    <s v="UNECE"/>
    <n v="362"/>
    <s v="Green Transformation of Turkish Industry Programme"/>
    <s v="The Business for Goals (B4G) Platform will contribute to the achievement of SDGs in Türkiye through a strategized partnership model with the private sector, by creating an 'Inclusive Business' for achievement of SDGs. It will deepen responsible engagement with the private sector and working with Government, to mobilize private sector resources for domestic investments in the SDGs in accordance with national development priorities. UNDP CO along with prominent private sector representative bodies, namely TUSIAD (Turkish Industry and Business Association), TURKONFED (Turkish Enterprise and Business Confederation) and the Government of Türkiye have developed the Platform. B4G platform will execute research , studies and dialogues to transform the private sector's role from the conventional approach of supporting the economic development to more inclusive and elaborated PPPs."/>
    <s v="NOT"/>
    <s v="EXCLUDED"/>
    <s v="Finance"/>
    <m/>
    <x v="5"/>
    <m/>
    <m/>
    <s v="Türkiye"/>
    <s v="Upper middle income"/>
    <m/>
    <m/>
    <s v="Generic Green transition"/>
    <m/>
    <m/>
    <m/>
    <s v="TBD"/>
    <s v="TBD"/>
    <m/>
    <m/>
    <m/>
    <m/>
    <m/>
    <m/>
    <m/>
    <m/>
    <m/>
    <m/>
    <m/>
    <m/>
    <m/>
    <m/>
    <m/>
    <m/>
    <m/>
    <m/>
    <m/>
    <m/>
    <s v="Structuring &amp; Execution"/>
    <m/>
    <m/>
    <m/>
    <m/>
    <m/>
    <m/>
    <m/>
    <m/>
    <m/>
    <m/>
    <m/>
    <m/>
    <m/>
    <m/>
    <m/>
    <m/>
    <m/>
    <m/>
    <m/>
    <m/>
    <m/>
    <m/>
    <m/>
    <m/>
    <m/>
    <m/>
    <m/>
    <m/>
    <m/>
    <m/>
    <m/>
    <m/>
    <m/>
    <m/>
    <m/>
    <m/>
    <m/>
    <m/>
    <m/>
    <m/>
    <m/>
    <m/>
    <m/>
  </r>
  <r>
    <s v="UNECE"/>
    <n v="363"/>
    <s v="The list of Projects to invest in Türkiye by Climate Investments Funds"/>
    <s v="The CIF programmatic approach to investment planning and implementation brings strategic value to CIF recipient countries. Working through a transparent, country-led process, the CIF fosters trust and collaboration among government ministries, civil society, indigenous peoples, private sector, and the MDBs that implement CIF funding. Together they translate Nationally Determined Contributions and other national development and climate strategies into an actionable CIF investment plan. Rather than one-off projects, the plan comprises long-term, sequenced investments that mutually reinforce each other and link to other critical activities, such as policy and regulatory reform and capacity building. Under national government leadership, CIF stakeholders continue to work together to implement the plan, continually assessing progress and sharing lessons learned along the way."/>
    <s v="NOT"/>
    <s v="EXCLUDED"/>
    <s v="Finance"/>
    <m/>
    <x v="5"/>
    <m/>
    <m/>
    <s v="Türkiye"/>
    <s v="Upper middle income"/>
    <m/>
    <m/>
    <s v="Generic Green transition"/>
    <m/>
    <m/>
    <m/>
    <s v="TBD"/>
    <s v="TBD"/>
    <m/>
    <m/>
    <m/>
    <m/>
    <m/>
    <m/>
    <m/>
    <m/>
    <m/>
    <m/>
    <m/>
    <m/>
    <m/>
    <m/>
    <m/>
    <m/>
    <m/>
    <m/>
    <m/>
    <m/>
    <m/>
    <m/>
    <m/>
    <m/>
    <m/>
    <m/>
    <m/>
    <m/>
    <m/>
    <m/>
    <m/>
    <m/>
    <m/>
    <m/>
    <m/>
    <m/>
    <m/>
    <m/>
    <m/>
    <m/>
    <m/>
    <m/>
    <m/>
    <m/>
    <m/>
    <m/>
    <m/>
    <m/>
    <m/>
    <m/>
    <m/>
    <m/>
    <m/>
    <m/>
    <m/>
    <m/>
    <m/>
    <m/>
    <m/>
    <m/>
    <m/>
    <m/>
    <m/>
    <m/>
  </r>
  <r>
    <s v="Z SLK Capital"/>
    <n v="364"/>
    <s v="Ankara Lithium-Ion Battery Cell Factory"/>
    <s v="A lithium iron phosphate battery factory is to be built in Türkiye serving the energy storage system (ESS) market with a total capacity of 1.5 GWh when complete. It is being built on an existing factory acquired in the Polatlı Organized Industrial Zone. It will produce LiFePO4, aka LFP, battery cells, packs, modules and containerized ESS on a zero-waste principle. The factory is being built based on zero waste principles. It will generate 40% of its electricity with rooftop solar as well as use a waste heat recovery plant and rain collection and re-use systems. Project construction started at the end of 2021. Production will commence in Q4 2022. "/>
    <s v="NOT"/>
    <s v="EXCLUDED"/>
    <s v="Industry"/>
    <m/>
    <x v="5"/>
    <m/>
    <m/>
    <s v="Türkiye"/>
    <s v="Upper middle income"/>
    <m/>
    <m/>
    <s v="CRM"/>
    <m/>
    <m/>
    <s v="Pomega Energy Storage Technologies (Kontrolmatic)"/>
    <s v="$100m-$500m"/>
    <n v="180"/>
    <m/>
    <m/>
    <m/>
    <m/>
    <m/>
    <m/>
    <m/>
    <m/>
    <m/>
    <m/>
    <m/>
    <m/>
    <m/>
    <m/>
    <m/>
    <m/>
    <m/>
    <m/>
    <m/>
    <m/>
    <s v="Structuring &amp; Execution"/>
    <m/>
    <m/>
    <m/>
    <m/>
    <m/>
    <m/>
    <m/>
    <m/>
    <m/>
    <m/>
    <m/>
    <m/>
    <m/>
    <m/>
    <m/>
    <m/>
    <m/>
    <m/>
    <m/>
    <m/>
    <m/>
    <m/>
    <m/>
    <m/>
    <m/>
    <m/>
    <m/>
    <m/>
    <m/>
    <m/>
    <m/>
    <m/>
    <m/>
    <m/>
    <m/>
    <m/>
    <m/>
    <m/>
    <m/>
    <m/>
    <m/>
    <m/>
    <m/>
  </r>
  <r>
    <s v="UNECE"/>
    <n v="365"/>
    <s v="Guzar Solar Photovoltaic Park"/>
    <s v="This is a solar photovoltaic (“PV”) independent power producer project with a capacity of 300MW in Kashkadarya region. The project also involves building a 220kV high-voltage dual circuit transmission line of 1.5 km in length to supply power from the new PV project to the nearest substation. The project is part of the Government 1 GW solar in partnership with the Asian Development Bank.  Bids were received in March 2022. Project construction is set to commence in 2024, and expected to enter commercial operation in 2026. Uzbekistan aims to deploy 8 GW of solar by 2030.1 _x000a_This solar program will help the country achieve its overall goals of lowering the cost of its energy sources for the benefit of the population, decreasing its dependence on fossil fuels, and reducing overall CO2 emissions in energy production._x000a_"/>
    <s v="PRESENTED"/>
    <s v="EXTENDED"/>
    <s v="Energy"/>
    <m/>
    <x v="5"/>
    <m/>
    <m/>
    <s v="Uzbekistan"/>
    <s v="Lower middle income"/>
    <m/>
    <s v="ENERGY"/>
    <s v="Solar"/>
    <m/>
    <m/>
    <s v="National Electric Grid of Uzbekistan JSC (49%)"/>
    <s v="$100m-$500m"/>
    <n v="345"/>
    <m/>
    <m/>
    <m/>
    <m/>
    <m/>
    <m/>
    <m/>
    <m/>
    <m/>
    <m/>
    <m/>
    <m/>
    <m/>
    <m/>
    <m/>
    <m/>
    <m/>
    <m/>
    <m/>
    <m/>
    <s v="Structuring/ execution"/>
    <m/>
    <m/>
    <m/>
    <m/>
    <m/>
    <m/>
    <m/>
    <m/>
    <m/>
    <m/>
    <m/>
    <m/>
    <m/>
    <m/>
    <m/>
    <m/>
    <m/>
    <m/>
    <m/>
    <m/>
    <m/>
    <m/>
    <m/>
    <m/>
    <m/>
    <m/>
    <m/>
    <m/>
    <m/>
    <m/>
    <m/>
    <m/>
    <m/>
    <m/>
    <s v="Mitigation  emissions avoidance (e.g., renewable energy, clean cookstoves)"/>
    <m/>
    <m/>
    <m/>
    <m/>
    <m/>
    <m/>
    <m/>
    <m/>
  </r>
  <r>
    <s v="Z SLK Capital"/>
    <n v="366"/>
    <s v="Near Zero Waste (NØW) Program"/>
    <s v="To encourage circular economy practices in Turkish industry that would minimize industrial waste, the European Bank for Reconstruction and Development (EBRD) launched the Near Zero Waste (NØW) program in 2015 with three interlinked components: 1) selected subprojects supported by concessional financing from the Climate Investment Funds’ (CIF) Clean Technology Fund (CTF) and technical assessments to help companies adopt new waste minimization techniques and technologies, 2) policy dialogue to strengthen legislative and regulatory frameworks around waste minimization, and 3) knowledge sharing activities to encourage implementation of best practices. By reducing first-mover risks and showcasing successful demonstration projects, the program aimed to inspire wide replication of successful approaches that would reduce GHG emissions."/>
    <s v="NOT"/>
    <s v="EXCLUDED"/>
    <s v="Industry"/>
    <m/>
    <x v="5"/>
    <m/>
    <m/>
    <s v="Türkiye"/>
    <s v="Upper middle income"/>
    <m/>
    <m/>
    <s v="Waste"/>
    <m/>
    <m/>
    <s v="European Bank for Reconstruction and Development (EBRD) "/>
    <s v="$100m-$500m"/>
    <n v="220"/>
    <m/>
    <m/>
    <m/>
    <m/>
    <m/>
    <m/>
    <m/>
    <m/>
    <m/>
    <m/>
    <m/>
    <m/>
    <m/>
    <m/>
    <m/>
    <m/>
    <m/>
    <m/>
    <m/>
    <m/>
    <s v="Structuring &amp; Execution"/>
    <m/>
    <m/>
    <m/>
    <m/>
    <m/>
    <m/>
    <m/>
    <m/>
    <m/>
    <m/>
    <m/>
    <m/>
    <m/>
    <m/>
    <m/>
    <m/>
    <m/>
    <m/>
    <m/>
    <m/>
    <m/>
    <m/>
    <m/>
    <m/>
    <m/>
    <m/>
    <m/>
    <m/>
    <m/>
    <m/>
    <m/>
    <m/>
    <m/>
    <m/>
    <m/>
    <m/>
    <m/>
    <m/>
    <m/>
    <m/>
    <m/>
    <m/>
    <m/>
  </r>
  <r>
    <s v="UNECE"/>
    <n v="367"/>
    <s v="Nurata Solar Power Plant"/>
    <s v="Uzbekistan is planning to deploy 5 GW of solar PV by 2030 out of which only 4 MW had been installed by the end of 2020. To pursue the goal, a 200 MW solar power plant is being planned in Nurata. The plant will be the country's first solar park developed outside of the two tender schemes the government is running with the support of the Asian Development Bank and the International Finance Corporation."/>
    <s v="PRESENTED"/>
    <s v="EXTENDED"/>
    <s v="Energy"/>
    <m/>
    <x v="5"/>
    <m/>
    <m/>
    <s v="Uzbekistan"/>
    <s v="Lower middle income"/>
    <m/>
    <s v="ENERGY"/>
    <s v="Solar"/>
    <m/>
    <m/>
    <s v="Quyosh-Energy; Phanes Energy"/>
    <s v="$100m-$500m"/>
    <n v="179"/>
    <m/>
    <m/>
    <m/>
    <m/>
    <m/>
    <m/>
    <m/>
    <m/>
    <m/>
    <m/>
    <m/>
    <m/>
    <m/>
    <m/>
    <m/>
    <m/>
    <m/>
    <m/>
    <m/>
    <m/>
    <s v="Conceptual design"/>
    <m/>
    <m/>
    <m/>
    <m/>
    <m/>
    <m/>
    <m/>
    <m/>
    <m/>
    <m/>
    <m/>
    <m/>
    <m/>
    <m/>
    <m/>
    <m/>
    <m/>
    <m/>
    <m/>
    <m/>
    <m/>
    <m/>
    <m/>
    <m/>
    <m/>
    <m/>
    <m/>
    <m/>
    <m/>
    <m/>
    <m/>
    <m/>
    <m/>
    <m/>
    <s v="Mitigation  emissions avoidance (e.g., renewable energy, clean cookstoves)"/>
    <m/>
    <m/>
    <m/>
    <m/>
    <m/>
    <m/>
    <m/>
    <m/>
  </r>
  <r>
    <s v="UNECE"/>
    <n v="368"/>
    <s v="Resource Management Strategy of Ukraine"/>
    <s v="The following projects will help Ukraine reduce its dependence on the import of mineral resources and increase exports : a) Formulation of a single national multi-level resource management strategy for energy, mineral, renewable and water resources  b) Mineral &amp; Raw material Atlas: development of regulatory conditions for domestic production of mineral raw materials, preparation of new deposits, geological exploration works, and reassessment of drinking groundwater resources. The resource management strategy would take 12 months for formulation and the Atlas will be developed in a 24 months time period. Strategies and mechanisms for the post-war recovery of resource-intensive sectors of Ukraine’s economy will be developed with the objective to achieve climate neutrality, resource use efficiency, mineral base development and integrated water resource management. "/>
    <s v="PRESENTED"/>
    <s v="Combined (Top 10)"/>
    <s v="Industry"/>
    <m/>
    <x v="5"/>
    <m/>
    <m/>
    <s v="Ukraine"/>
    <s v="Lower middle income"/>
    <m/>
    <m/>
    <s v="CRM"/>
    <m/>
    <m/>
    <s v="State Commission of Ukraine on Mineral Resources (SCMR)"/>
    <s v="$100m-$500m"/>
    <n v="110"/>
    <m/>
    <m/>
    <m/>
    <m/>
    <m/>
    <m/>
    <m/>
    <m/>
    <m/>
    <m/>
    <m/>
    <m/>
    <m/>
    <m/>
    <m/>
    <m/>
    <m/>
    <m/>
    <m/>
    <m/>
    <m/>
    <m/>
    <m/>
    <m/>
    <m/>
    <m/>
    <m/>
    <m/>
    <m/>
    <m/>
    <m/>
    <m/>
    <m/>
    <m/>
    <m/>
    <m/>
    <m/>
    <m/>
    <m/>
    <m/>
    <m/>
    <m/>
    <m/>
    <m/>
    <m/>
    <m/>
    <m/>
    <m/>
    <m/>
    <m/>
    <m/>
    <m/>
    <m/>
    <m/>
    <m/>
    <m/>
    <m/>
    <m/>
    <m/>
    <m/>
    <m/>
    <m/>
    <m/>
    <m/>
  </r>
  <r>
    <s v="UNECE"/>
    <n v="369"/>
    <s v="Silicon Monocrystalline Plates "/>
    <s v="Establishment of a production facility for Silicon Monocrystalline Plates for solar panels by utilizing the Tiantong SIF-140 furnace of Chinese technology _x000a_o_x0009_2 phases: up to 119MW of production capacity (capex $12.8MM) and phase 2 up to 409MW capacity (capex $42.9MM)_x000a_o_x0009_Already invested $7.3MM in infrastructure and equipment and $3MM in R&amp;D_x000a_o_x0009_Project construction time: 18 months_x000a_o_x0009_EBRD and Kyrgyz-Russian Fund for Project Investment have been engaged"/>
    <s v="PRESENTED"/>
    <s v="EXTENDED"/>
    <s v="Industry"/>
    <m/>
    <x v="5"/>
    <m/>
    <m/>
    <s v="Kyrgyzstan"/>
    <s v="Lower middle income"/>
    <m/>
    <m/>
    <s v="CRM"/>
    <m/>
    <m/>
    <s v="OOO Astra sponsor "/>
    <s v="$50m-$100m"/>
    <n v="55.7"/>
    <m/>
    <m/>
    <m/>
    <m/>
    <m/>
    <m/>
    <m/>
    <m/>
    <m/>
    <m/>
    <m/>
    <m/>
    <m/>
    <m/>
    <m/>
    <m/>
    <m/>
    <m/>
    <m/>
    <m/>
    <s v="Structuring/ execution"/>
    <m/>
    <m/>
    <m/>
    <m/>
    <m/>
    <m/>
    <m/>
    <m/>
    <m/>
    <m/>
    <m/>
    <m/>
    <m/>
    <m/>
    <m/>
    <m/>
    <m/>
    <m/>
    <m/>
    <m/>
    <m/>
    <m/>
    <m/>
    <m/>
    <m/>
    <m/>
    <m/>
    <m/>
    <m/>
    <m/>
    <m/>
    <m/>
    <m/>
    <m/>
    <s v="Mitigation  emissions avoidance (e.g., renewable energy, clean cookstoves)"/>
    <m/>
    <m/>
    <m/>
    <m/>
    <m/>
    <m/>
    <m/>
    <m/>
  </r>
  <r>
    <s v="UNECE"/>
    <n v="370"/>
    <s v="Green Giant Initiative "/>
    <s v="The solar PV project aims to generate 1 GW of energy thereby reducing 28.4 million tonnes of CO2 from 2023 to 2060. It includes:_x000a_•The development of one Crystalline Solar PV Module Assembly Plant (400MW of solar PV panels per year) with a world class manufacturer_x000a_•1,000 MW of solar PV plant in Uzbekistan. _x000a_Establishment of module assembly plant would further decrease the need for imports of PV cells The impact of project include 32,331 total job years through direct and indirect employment opportunities._x000a_Additionally, US$*100 million to be invested in education, training and R&amp;D activities in Uzbekistan."/>
    <s v="NOT"/>
    <s v="EXCLUDED"/>
    <s v="Energy"/>
    <m/>
    <x v="5"/>
    <m/>
    <m/>
    <s v="Uzbekistan"/>
    <s v="Lower middle income"/>
    <m/>
    <s v="ENERGY"/>
    <s v="Solar"/>
    <m/>
    <m/>
    <s v="Skypower"/>
    <s v="$1bn-$5bn"/>
    <n v="1300"/>
    <m/>
    <m/>
    <m/>
    <m/>
    <m/>
    <m/>
    <m/>
    <m/>
    <m/>
    <m/>
    <m/>
    <m/>
    <m/>
    <m/>
    <m/>
    <m/>
    <m/>
    <m/>
    <m/>
    <m/>
    <s v="Structuring &amp; Execution"/>
    <m/>
    <m/>
    <m/>
    <m/>
    <m/>
    <m/>
    <m/>
    <m/>
    <m/>
    <m/>
    <m/>
    <m/>
    <m/>
    <m/>
    <m/>
    <m/>
    <m/>
    <m/>
    <m/>
    <m/>
    <m/>
    <m/>
    <m/>
    <m/>
    <m/>
    <m/>
    <m/>
    <m/>
    <m/>
    <m/>
    <m/>
    <m/>
    <m/>
    <m/>
    <m/>
    <m/>
    <m/>
    <m/>
    <m/>
    <m/>
    <m/>
    <m/>
    <m/>
  </r>
  <r>
    <s v="UNECE"/>
    <n v="371"/>
    <s v="Karakalpakstan Wind Farm 1500 MW"/>
    <s v="Construction and operation of a 1500 MW wind farm, the largest wind farm in the Republic of Karakalpakstan under the PPP model with Ministry of Energy, the Ministry of Investments and Foreign Trade and the Public-Private Partnership Development Agency under the Ministry of Finance of the Republic of Uzbekistan. The wind farm can power 4 million households and offset 2.5 million tonnes of CO2 per year.   "/>
    <s v="NOT"/>
    <s v="EXCLUDED"/>
    <s v="Energy"/>
    <m/>
    <x v="5"/>
    <m/>
    <m/>
    <s v="Uzbekistan"/>
    <s v="Lower middle income"/>
    <m/>
    <s v="ENERGY"/>
    <s v="Wind"/>
    <m/>
    <m/>
    <s v="ACWA Power"/>
    <s v="$1bn-$5bn"/>
    <n v="3000"/>
    <m/>
    <m/>
    <m/>
    <m/>
    <m/>
    <m/>
    <m/>
    <m/>
    <m/>
    <m/>
    <m/>
    <m/>
    <m/>
    <m/>
    <m/>
    <m/>
    <m/>
    <m/>
    <m/>
    <m/>
    <s v="Feasibility Assessement"/>
    <m/>
    <m/>
    <m/>
    <m/>
    <m/>
    <m/>
    <m/>
    <m/>
    <m/>
    <m/>
    <m/>
    <m/>
    <m/>
    <m/>
    <m/>
    <m/>
    <m/>
    <m/>
    <m/>
    <m/>
    <m/>
    <m/>
    <m/>
    <m/>
    <m/>
    <m/>
    <m/>
    <m/>
    <m/>
    <m/>
    <m/>
    <m/>
    <m/>
    <m/>
    <m/>
    <m/>
    <m/>
    <m/>
    <m/>
    <m/>
    <m/>
    <m/>
    <m/>
  </r>
  <r>
    <s v="UNECE"/>
    <n v="372"/>
    <s v="Management of Critical Raw Materials_x000a__x000a_International Standard for the Assessment of Reserves of Critical Raw Materials"/>
    <s v="Tajikistan developed various programs to manage Critical Raw Materials (CRM), including: a) International Standard for the Assessment of Reserves of CRM(*). b) Survey for deposits of rare earth elements in the Pamirs: The project allows assessing the prospecting potential of lithium, beryllium, and other critical minerals as well as discovering new deposits of rare earth elements in the Pamirs based on regional geochemical data, satellite remote sensing interpretation, and geological fieldworks. The project will entail (a) organization of training and courses on the international standards and new software; (b) implementing programs in mining and geological industry c) drafting legal documents and adapting them to international standards; (e) organization of consultations and seminars on convergence of approaches. _x000a_Project Implementation period - 01/01/2023 to  31/12/2025"/>
    <s v="PRESENTED"/>
    <s v="CORE"/>
    <s v="Industry"/>
    <m/>
    <x v="5"/>
    <m/>
    <m/>
    <s v="Tajikistan"/>
    <s v="Lower middle income"/>
    <m/>
    <m/>
    <s v="CRM"/>
    <m/>
    <m/>
    <s v="State Commission of the Republic of Tajikistan for Mineral Reserves"/>
    <s v="&lt;=$10m"/>
    <n v="3"/>
    <m/>
    <m/>
    <m/>
    <m/>
    <m/>
    <m/>
    <m/>
    <m/>
    <m/>
    <m/>
    <m/>
    <m/>
    <m/>
    <m/>
    <m/>
    <m/>
    <m/>
    <m/>
    <m/>
    <m/>
    <s v="Conceptual design"/>
    <m/>
    <m/>
    <m/>
    <m/>
    <m/>
    <m/>
    <m/>
    <m/>
    <m/>
    <m/>
    <m/>
    <m/>
    <m/>
    <m/>
    <m/>
    <m/>
    <m/>
    <m/>
    <m/>
    <m/>
    <m/>
    <m/>
    <m/>
    <m/>
    <m/>
    <m/>
    <m/>
    <m/>
    <m/>
    <m/>
    <m/>
    <m/>
    <m/>
    <m/>
    <s v="Mitigation  emissions avoidance (e.g., renewable energy, clean cookstoves)"/>
    <m/>
    <m/>
    <m/>
    <m/>
    <m/>
    <m/>
    <m/>
    <m/>
  </r>
  <r>
    <s v="UNECE"/>
    <n v="373"/>
    <s v="Mineral and Raw Material Atlas of Ukraine"/>
    <s v="The following projects will help Ukraine reduce its dependence on the import of mineral resources and increase exports : a) Formulation of a single national multi-level resource management strategy for energy, mineral, renewable and water resources  b) Mineral &amp; Raw material Atlas: development of regulatory conditions for domestic production of mineral raw materials, preparation of new deposits, geological exploration works, and reassessment of drinking groundwater resources. The resource management strategy would take 12 months for formulation and the Atlas will be developed in a 24 months time period. Strategies and mechanisms for the post-war recovery of resource-intensive sectors of Ukraine’s economy will be developed with the objective to achieve climate neutrality, resource use efficiency, mineral base development and integrated water resource management. "/>
    <s v="PRESENTED"/>
    <s v="CORE"/>
    <s v="Industry"/>
    <m/>
    <x v="5"/>
    <m/>
    <m/>
    <s v="Ukraine"/>
    <s v="Lower middle income"/>
    <m/>
    <m/>
    <s v="CRM"/>
    <m/>
    <m/>
    <s v="State Commission of Ukraine on Mineral Resources (SCMR)"/>
    <s v="$100m-$500m"/>
    <n v="425"/>
    <m/>
    <m/>
    <m/>
    <m/>
    <m/>
    <m/>
    <m/>
    <m/>
    <m/>
    <m/>
    <m/>
    <m/>
    <m/>
    <m/>
    <m/>
    <m/>
    <m/>
    <m/>
    <m/>
    <m/>
    <m/>
    <m/>
    <m/>
    <m/>
    <m/>
    <m/>
    <m/>
    <m/>
    <m/>
    <m/>
    <m/>
    <m/>
    <m/>
    <m/>
    <m/>
    <m/>
    <m/>
    <m/>
    <m/>
    <m/>
    <m/>
    <m/>
    <m/>
    <m/>
    <m/>
    <m/>
    <m/>
    <m/>
    <m/>
    <m/>
    <m/>
    <m/>
    <m/>
    <m/>
    <m/>
    <s v="Mitigation  emissions avoidance (e.g., renewable energy, clean cookstoves)"/>
    <m/>
    <m/>
    <m/>
    <m/>
    <m/>
    <m/>
    <m/>
    <m/>
  </r>
  <r>
    <s v="UNECE"/>
    <n v="374"/>
    <s v="Samarkand E-Bus Project"/>
    <s v="The project involves acquisition of a fleet of 180 electric buses and associated infrastructure, including charging stations and depots, for the city of Samarkand which will address the deficit of 300 buses, establish a reliable public transportation service and ensure its sustainable operations. The project is part of the Green Cities 2 framework (GrCF2 W2 E2) of the EBRD. Through the project, Samarkand city will commit to developing a Green City Action Plan. A shift to electric mobility will significantly reduce greenhouse gas emissions and eliminate tail pipe air pollutant emissions_x000a_Uzbekistan emits 102.965 million metric tonnes of CO2. For the project finance, final review is pending by EBRD to provide a sovereign loan of up to $95m to the Republic of Uzbekistan. First purchases of the buses is scheduled in 2022.  "/>
    <s v="PRESENTED"/>
    <s v="EXTENDED"/>
    <s v="Transport"/>
    <m/>
    <x v="5"/>
    <m/>
    <m/>
    <s v="Uzbekistan"/>
    <s v="Lower middle income"/>
    <m/>
    <m/>
    <s v="Electric Vehicles"/>
    <m/>
    <m/>
    <s v="Government of Uzbekistan"/>
    <s v="$100m-$500m"/>
    <n v="109"/>
    <m/>
    <m/>
    <m/>
    <m/>
    <m/>
    <m/>
    <m/>
    <m/>
    <m/>
    <m/>
    <m/>
    <m/>
    <m/>
    <m/>
    <m/>
    <m/>
    <m/>
    <m/>
    <m/>
    <m/>
    <s v="Structuring/ execution"/>
    <m/>
    <m/>
    <m/>
    <m/>
    <m/>
    <m/>
    <m/>
    <m/>
    <m/>
    <m/>
    <m/>
    <m/>
    <m/>
    <m/>
    <m/>
    <m/>
    <m/>
    <m/>
    <m/>
    <m/>
    <m/>
    <m/>
    <m/>
    <m/>
    <m/>
    <m/>
    <m/>
    <m/>
    <m/>
    <m/>
    <m/>
    <m/>
    <m/>
    <m/>
    <s v="Mitigation  emissions avoidance (e.g., renewable energy, clean cookstoves)"/>
    <m/>
    <m/>
    <m/>
    <m/>
    <m/>
    <m/>
    <m/>
    <m/>
  </r>
  <r>
    <s v="UNECE"/>
    <n v="375"/>
    <s v="EBRD energy efficiency and renewable energy investments pilot for Uzbek SMEs (a programme)"/>
    <s v="New Green Economy Financing Facility (GEFF) will support green investments in Uzbekistan. Bank Ipak Yuli joins the program. SMEs and corporations will receive funds to improve energy efficiency. Small businesses in Uzbekistan will be able to invest in energy efficiency and renewable energy through access to the Green Economy Pilot Facility (GEFF), which was signed today with Bank Ipak Yuli. The facility will provide loans to small and medium-sized enterprises (SMEs) and corporations to invest in green technologies that reduce greenhouse gas emissions, as well as climate change adaptation and mitigation technologies. Ipak Yuli Bank has registered as the first local partner with a €4.4 million EBRD credit line to lend to private companies. The loans will cover investments in green technologies such as thermal insulation, photovoltaic solar panels, geothermal heat pumps and water-saving irrigation systems. Businesses can identify typical green technologies using the GEFF technology selector."/>
    <s v="NOT"/>
    <s v="EXCLUDED"/>
    <s v="Energy"/>
    <m/>
    <x v="5"/>
    <m/>
    <m/>
    <s v="Uzbekistan"/>
    <s v="Lower middle income"/>
    <m/>
    <s v="ENERGY"/>
    <s v="Energy Efficiency"/>
    <m/>
    <m/>
    <s v="EBRD and Government of Uzbekistan"/>
    <s v="TBD"/>
    <s v="TBD"/>
    <m/>
    <m/>
    <m/>
    <m/>
    <m/>
    <m/>
    <m/>
    <m/>
    <m/>
    <m/>
    <m/>
    <m/>
    <m/>
    <m/>
    <m/>
    <m/>
    <m/>
    <m/>
    <m/>
    <m/>
    <s v="Conceptual design"/>
    <m/>
    <m/>
    <m/>
    <m/>
    <m/>
    <m/>
    <m/>
    <m/>
    <m/>
    <m/>
    <m/>
    <m/>
    <m/>
    <m/>
    <m/>
    <m/>
    <m/>
    <m/>
    <m/>
    <m/>
    <m/>
    <m/>
    <m/>
    <m/>
    <m/>
    <m/>
    <m/>
    <m/>
    <m/>
    <m/>
    <m/>
    <m/>
    <m/>
    <m/>
    <m/>
    <m/>
    <m/>
    <m/>
    <m/>
    <m/>
    <m/>
    <m/>
    <m/>
  </r>
  <r>
    <s v="Z SLK Capital"/>
    <n v="376"/>
    <s v="Zarafshan Wind Farm"/>
    <s v="The Zarafshan Wind Farm will be located in the Navoi region. With a capacity of 500 MW, the project will provide enough electricity to power 500,000 homes. Once completed, the wind farm will displace 1.1 million tonnes of carbon dioxide per year. The project will contribute to Uzbekistan’s target of generating 25 percent of its electricity from renewable sources by 2030."/>
    <s v="NOT"/>
    <s v="EXCLUDED"/>
    <s v="Energy"/>
    <m/>
    <x v="5"/>
    <m/>
    <m/>
    <s v="Uzbekistan"/>
    <s v="Lower middle income"/>
    <m/>
    <s v="ENERGY"/>
    <s v="Wind"/>
    <m/>
    <m/>
    <m/>
    <s v="$500m-$1bn"/>
    <n v="593.4"/>
    <m/>
    <m/>
    <m/>
    <m/>
    <m/>
    <m/>
    <m/>
    <m/>
    <m/>
    <m/>
    <m/>
    <m/>
    <m/>
    <m/>
    <m/>
    <m/>
    <m/>
    <m/>
    <m/>
    <m/>
    <s v="Structuring &amp; Execution"/>
    <m/>
    <m/>
    <m/>
    <m/>
    <m/>
    <m/>
    <m/>
    <m/>
    <m/>
    <m/>
    <m/>
    <m/>
    <m/>
    <m/>
    <m/>
    <m/>
    <m/>
    <m/>
    <m/>
    <m/>
    <m/>
    <m/>
    <m/>
    <m/>
    <m/>
    <m/>
    <m/>
    <m/>
    <m/>
    <m/>
    <m/>
    <m/>
    <m/>
    <m/>
    <m/>
    <m/>
    <m/>
    <m/>
    <m/>
    <m/>
    <m/>
    <m/>
    <m/>
  </r>
  <r>
    <s v="Z SLK Capital"/>
    <n v="377"/>
    <s v="Qoraozak Wind Farm"/>
    <s v="This 100MW project is expected to generate 350GWh electricity to offset 160,000t of carbon dioxide emissions (CO2) a year."/>
    <s v="NOT"/>
    <s v="EXCLUDED"/>
    <s v="Energy"/>
    <m/>
    <x v="5"/>
    <m/>
    <m/>
    <s v="Uzbekistan"/>
    <s v="Lower middle income"/>
    <m/>
    <s v="ENERGY"/>
    <s v="Wind"/>
    <m/>
    <m/>
    <s v="ACWA Power Wind Karatau"/>
    <s v="$100m-$500m"/>
    <n v="194"/>
    <m/>
    <m/>
    <m/>
    <m/>
    <m/>
    <m/>
    <m/>
    <m/>
    <m/>
    <m/>
    <m/>
    <m/>
    <m/>
    <m/>
    <m/>
    <m/>
    <m/>
    <m/>
    <m/>
    <m/>
    <s v="Conceptual design"/>
    <m/>
    <m/>
    <m/>
    <m/>
    <m/>
    <m/>
    <m/>
    <m/>
    <m/>
    <m/>
    <m/>
    <m/>
    <m/>
    <m/>
    <m/>
    <m/>
    <m/>
    <m/>
    <m/>
    <m/>
    <m/>
    <m/>
    <m/>
    <m/>
    <m/>
    <m/>
    <m/>
    <m/>
    <m/>
    <m/>
    <m/>
    <m/>
    <m/>
    <m/>
    <m/>
    <m/>
    <m/>
    <m/>
    <m/>
    <m/>
    <m/>
    <m/>
    <m/>
  </r>
  <r>
    <s v="ECLAC"/>
    <n v="378"/>
    <s v="Aquático SP"/>
    <s v="Implementation of Aquático SP, the first mode of public transport on the waters of cities through the first berths of the Billings Reservoir, which will be integrated into bus terminals that will serve citizens who live in Grajaú and Pedreira"/>
    <s v="NOT"/>
    <s v="EXTENDED"/>
    <s v="Transport"/>
    <m/>
    <x v="2"/>
    <m/>
    <m/>
    <s v="Brazil"/>
    <s v="Upper middle income"/>
    <m/>
    <m/>
    <s v="Electric Vehicles"/>
    <m/>
    <m/>
    <m/>
    <s v="&lt;=$10m"/>
    <n v="6"/>
    <m/>
    <m/>
    <m/>
    <m/>
    <m/>
    <m/>
    <m/>
    <m/>
    <m/>
    <m/>
    <m/>
    <m/>
    <m/>
    <m/>
    <m/>
    <m/>
    <m/>
    <m/>
    <m/>
    <m/>
    <s v="Structuring/ execution"/>
    <m/>
    <m/>
    <m/>
    <m/>
    <m/>
    <m/>
    <m/>
    <m/>
    <m/>
    <m/>
    <m/>
    <m/>
    <m/>
    <m/>
    <m/>
    <m/>
    <m/>
    <m/>
    <m/>
    <m/>
    <m/>
    <m/>
    <m/>
    <m/>
    <m/>
    <m/>
    <m/>
    <m/>
    <m/>
    <m/>
    <m/>
    <m/>
    <m/>
    <m/>
    <s v="Mitigation  emissions avoidance (e.g., renewable energy, clean cookstoves)"/>
    <m/>
    <m/>
    <m/>
    <m/>
    <m/>
    <m/>
    <m/>
    <m/>
  </r>
  <r>
    <s v="ECLAC"/>
    <n v="379"/>
    <s v="Ônibus Elétrico "/>
    <s v="Implementation of 2,600 electric buses distributed throughout all areas of São Paulo"/>
    <s v="NOT"/>
    <s v="EXTENDED"/>
    <s v="Transport"/>
    <m/>
    <x v="2"/>
    <m/>
    <m/>
    <s v="Brazil"/>
    <s v="Upper middle income"/>
    <m/>
    <m/>
    <s v="Electric Vehicles"/>
    <m/>
    <m/>
    <m/>
    <s v="$1bn-$5bn"/>
    <n v="1600"/>
    <m/>
    <m/>
    <m/>
    <m/>
    <m/>
    <m/>
    <m/>
    <m/>
    <m/>
    <m/>
    <m/>
    <m/>
    <m/>
    <m/>
    <m/>
    <m/>
    <m/>
    <m/>
    <m/>
    <m/>
    <s v="Structuring/ execution"/>
    <m/>
    <m/>
    <m/>
    <m/>
    <m/>
    <m/>
    <m/>
    <m/>
    <m/>
    <m/>
    <m/>
    <m/>
    <m/>
    <m/>
    <m/>
    <m/>
    <m/>
    <m/>
    <m/>
    <m/>
    <m/>
    <m/>
    <m/>
    <m/>
    <m/>
    <m/>
    <m/>
    <m/>
    <m/>
    <m/>
    <m/>
    <m/>
    <m/>
    <m/>
    <s v="Mitigation  emissions avoidance (e.g., renewable energy, clean cookstoves)"/>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n v="10"/>
    <n v="1970"/>
  </r>
  <r>
    <x v="1"/>
    <n v="9"/>
    <n v="1817"/>
  </r>
  <r>
    <x v="2"/>
    <n v="2"/>
    <n v="200"/>
  </r>
  <r>
    <x v="3"/>
    <n v="16"/>
    <n v="6720"/>
  </r>
  <r>
    <x v="4"/>
    <n v="5"/>
    <n v="6320"/>
  </r>
  <r>
    <x v="0"/>
    <n v="5"/>
    <n v="137"/>
  </r>
  <r>
    <x v="1"/>
    <n v="2"/>
    <n v="1.7"/>
  </r>
  <r>
    <x v="3"/>
    <n v="1"/>
    <n v="250"/>
  </r>
  <r>
    <x v="0"/>
    <n v="153"/>
    <n v="296050.28076699993"/>
  </r>
  <r>
    <x v="1"/>
    <n v="60"/>
    <n v="39897.109024759986"/>
  </r>
  <r>
    <x v="2"/>
    <n v="13"/>
    <n v="4838.8"/>
  </r>
  <r>
    <x v="3"/>
    <n v="8"/>
    <n v="802.34"/>
  </r>
  <r>
    <x v="5"/>
    <n v="18"/>
    <n v="2374.5"/>
  </r>
  <r>
    <x v="4"/>
    <n v="27"/>
    <n v="13449.12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C818ED-091F-42A9-8C2A-472B2270FD3A}" name="PivotTable7" cacheId="2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C10" firstHeaderRow="0" firstDataRow="1" firstDataCol="1"/>
  <pivotFields count="3">
    <pivotField axis="axisRow" showAll="0">
      <items count="7">
        <item x="0"/>
        <item x="1"/>
        <item x="2"/>
        <item x="3"/>
        <item x="5"/>
        <item x="4"/>
        <item t="default"/>
      </items>
    </pivotField>
    <pivotField dataField="1" showAll="0"/>
    <pivotField dataField="1" showAll="0"/>
  </pivotFields>
  <rowFields count="1">
    <field x="0"/>
  </rowFields>
  <rowItems count="7">
    <i>
      <x/>
    </i>
    <i>
      <x v="1"/>
    </i>
    <i>
      <x v="2"/>
    </i>
    <i>
      <x v="3"/>
    </i>
    <i>
      <x v="4"/>
    </i>
    <i>
      <x v="5"/>
    </i>
    <i t="grand">
      <x/>
    </i>
  </rowItems>
  <colFields count="1">
    <field x="-2"/>
  </colFields>
  <colItems count="2">
    <i>
      <x/>
    </i>
    <i i="1">
      <x v="1"/>
    </i>
  </colItems>
  <dataFields count="2">
    <dataField name="Sum of Sum of TOTAL FUND SIZE (!)" fld="2" baseField="0" baseItem="0"/>
    <dataField name="Sum of Count of THEME"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FD6A208-0820-4B76-A804-39E34E1B7F82}" name="PivotTable14" cacheId="24"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B10" firstHeaderRow="1" firstDataRow="1" firstDataCol="1"/>
  <pivotFields count="85">
    <pivotField showAll="0"/>
    <pivotField showAll="0"/>
    <pivotField dataField="1" showAll="0"/>
    <pivotField showAll="0"/>
    <pivotField showAll="0"/>
    <pivotField showAll="0"/>
    <pivotField showAll="0"/>
    <pivotField showAll="0"/>
    <pivotField axis="axisRow" showAll="0">
      <items count="10">
        <item x="0"/>
        <item m="1" x="8"/>
        <item m="1" x="7"/>
        <item x="4"/>
        <item x="3"/>
        <item x="5"/>
        <item m="1" x="6"/>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7">
    <i>
      <x/>
    </i>
    <i>
      <x v="3"/>
    </i>
    <i>
      <x v="4"/>
    </i>
    <i>
      <x v="5"/>
    </i>
    <i>
      <x v="7"/>
    </i>
    <i>
      <x v="8"/>
    </i>
    <i t="grand">
      <x/>
    </i>
  </rowItems>
  <colItems count="1">
    <i/>
  </colItems>
  <dataFields count="1">
    <dataField name="Count of PROJECT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DE4A4F5-A4B3-4CCA-85D4-C74BC51F59EB}" name="Table54" displayName="Table54" ref="A4:CI294" totalsRowShown="0" headerRowDxfId="551" dataDxfId="549" headerRowBorderDxfId="550" tableBorderDxfId="548">
  <autoFilter ref="A4:CI294" xr:uid="{05FA7A3A-AA21-4E14-95D3-9A261AE8B418}">
    <filterColumn colId="42">
      <filters blank="1">
        <filter val="Structuring/ execution"/>
      </filters>
    </filterColumn>
  </autoFilter>
  <sortState xmlns:xlrd2="http://schemas.microsoft.com/office/spreadsheetml/2017/richdata2" ref="A5:CI166">
    <sortCondition ref="N4:N265"/>
  </sortState>
  <tableColumns count="87">
    <tableColumn id="1" xr3:uid="{1D276152-08F5-47ED-9F10-C86A4341D053}" name="SOURCE" dataDxfId="547"/>
    <tableColumn id="2" xr3:uid="{3D643902-B151-4FA6-978B-0EC9D0F8C4CA}" name="ID" dataDxfId="546"/>
    <tableColumn id="3" xr3:uid="{F4260B4E-CB25-4725-A15B-10B711FAC3B6}" name="PROJECT NAME" dataDxfId="545"/>
    <tableColumn id="4" xr3:uid="{668BCF8C-8DAA-49C2-9D35-AF494C1F6DAC}" name="PROJECT OVERVIEW" dataDxfId="544"/>
    <tableColumn id="5" xr3:uid="{89715046-2A58-4280-8AE9-BF33FE53E321}" name="ONE-PAGER STATUS" dataDxfId="543"/>
    <tableColumn id="6" xr3:uid="{0682475D-F456-4618-9928-309A6D0D0C2C}" name="PRESENTED/NOT" dataDxfId="542"/>
    <tableColumn id="7" xr3:uid="{D483F368-6F82-4190-8E5B-BF09962B5BB2}" name="LEVEL OF IMPACT" dataDxfId="541"/>
    <tableColumn id="8" xr3:uid="{C81F5304-EC92-42C5-9D53-8C23366A7434}" name="COMMERCIAL POTENTIAL" dataDxfId="540"/>
    <tableColumn id="9" xr3:uid="{6A586094-A422-4ACB-A817-D8A7FB79395A}" name="THEME" dataDxfId="539"/>
    <tableColumn id="10" xr3:uid="{364C142B-94D2-451F-AD37-D43B5578B9D5}" name="ALT THEME" dataDxfId="538"/>
    <tableColumn id="11" xr3:uid="{AF14DC97-4196-45A1-9E30-D7C9487A78D8}" name="REGION" dataDxfId="537"/>
    <tableColumn id="12" xr3:uid="{84076265-2009-458C-8673-4BF0C183F254}" name="RELATED PROGRAMS" dataDxfId="536"/>
    <tableColumn id="13" xr3:uid="{F38486B2-AE67-4A2B-B1BA-5A42B1216DF0}" name="PROJECT REGION" dataDxfId="535"/>
    <tableColumn id="14" xr3:uid="{EE80CF23-D85C-4DD6-BE0E-DD84E42CCC6B}" name="PROJECT LOCATION" dataDxfId="534"/>
    <tableColumn id="88" xr3:uid="{1861F26F-3704-4A78-A6D9-16EA21FD33A1}" name="ECONOMY CLASSIFICATION" dataDxfId="533"/>
    <tableColumn id="15" xr3:uid="{A961348A-13FA-4FE5-B879-95682E0D3AF3}" name="COUNTRIES TO BE IMPACTED &amp; HOW" dataDxfId="532"/>
    <tableColumn id="16" xr3:uid="{DA3A1A7F-4B55-4EBA-8CC1-3DB6102D11A2}" name="SECTOR" dataDxfId="531"/>
    <tableColumn id="17" xr3:uid="{90ED74D2-F187-45DF-B6EA-D1B31A8BCD9C}" name="SUB-SECTOR" dataDxfId="530"/>
    <tableColumn id="18" xr3:uid="{956937E3-E943-45F0-AB4B-607E22FF819D}" name="OTHER RELATED SECTORS" dataDxfId="529"/>
    <tableColumn id="19" xr3:uid="{18F10EAD-589E-471C-A4D3-2BB2BBEE71EF}" name="DEAL TYPE" dataDxfId="528"/>
    <tableColumn id="20" xr3:uid="{1C6409EC-5BCB-4F70-A3A6-8039564F1995}" name="PROJECT SPONSORS" dataDxfId="527"/>
    <tableColumn id="21" xr3:uid="{DB0A555A-C6B3-4AF2-9A7F-FBFB560342BF}" name="TOTAL PROJECT COST (m$)" dataDxfId="526"/>
    <tableColumn id="22" xr3:uid="{B35A9B2D-646A-4AFE-AC9E-ABF451B10668}" name="NO OF YEARS COST IS SPREAD OVER" dataDxfId="525"/>
    <tableColumn id="23" xr3:uid="{2B25BF37-54AD-41F6-A5EE-D66B6E507E9C}" name="WILL PROJECT BE FINANCED BY PUBLIC CAPITAL" dataDxfId="524"/>
    <tableColumn id="24" xr3:uid="{B1AD3B8A-CB2A-4544-8313-FA1E3670F665}" name="HOW MUCH PC IS EXPECTED/HAS BEEN INVESTED" dataDxfId="523"/>
    <tableColumn id="25" xr3:uid="{D55EEDD8-8A3D-4E5A-BAB2-032618FAD955}" name="SOURCE OF PC" dataDxfId="522"/>
    <tableColumn id="26" xr3:uid="{702DC4F3-F066-42CD-B774-97412E514D1B}" name="TARGET GEARING (DEBT-EQUITY RATIO)" dataDxfId="521"/>
    <tableColumn id="27" xr3:uid="{3C94CB4D-FA05-4DB6-882A-44113DE943CF}" name="AMOUNT RAISED/COMMITTED TO DATE" dataDxfId="520"/>
    <tableColumn id="28" xr3:uid="{D9A67563-AF33-421B-95F6-D34A22B103D5}" name="LATEST FINANCING ROUND" dataDxfId="519"/>
    <tableColumn id="29" xr3:uid="{C18C2638-4D52-4696-94C0-73E3060CED0A}" name="FINANCING SOURCE TO DATE" dataDxfId="518"/>
    <tableColumn id="30" xr3:uid="{02EF79C3-1BA8-48D8-9D2D-D3E39FBEA604}" name="ARE THERE PROJECT OFFTAKERS" dataDxfId="517"/>
    <tableColumn id="31" xr3:uid="{5FB470A5-9EB2-48B8-B474-D9E76BCF7652}" name="PROJECT FINANCING ARRANGERS" dataDxfId="516"/>
    <tableColumn id="32" xr3:uid="{5EE19078-362E-4969-B09D-10B36DD991DE}" name="RISKS" dataDxfId="515"/>
    <tableColumn id="33" xr3:uid="{723370C8-FBF9-4563-94B2-A60D04D897A3}" name="MITIGATION STRATEGIES" dataDxfId="514"/>
    <tableColumn id="34" xr3:uid="{526866DD-E8CB-4656-9AA2-D41503CE3A41}" name="DEVELOPERS" dataDxfId="513"/>
    <tableColumn id="35" xr3:uid="{A748C849-6023-4334-84D5-36CD87649734}" name="CONTRACTORS" dataDxfId="512"/>
    <tableColumn id="36" xr3:uid="{2E2A3BF2-706E-4061-9127-4AA5A9672C5F}" name="ARE APPOINTED ADVISORS" dataDxfId="511"/>
    <tableColumn id="37" xr3:uid="{C108A530-55B5-4CA2-BCE3-13CC3AA55766}" name="APPOINTED ADVISORS" dataDxfId="510"/>
    <tableColumn id="38" xr3:uid="{CF4BA4A0-A9E0-460C-87DB-36A483C8B519}" name="ARE MDBs INVOLVED" dataDxfId="509"/>
    <tableColumn id="39" xr3:uid="{DA8A7523-79AB-4FA0-92B1-ABE8F5CA5D66}" name="WHAT ARE THE MDBs" dataDxfId="508"/>
    <tableColumn id="40" xr3:uid="{55DEC239-C114-4A03-949E-B513DE9F585F}" name="ARE ECAs INVOLVED" dataDxfId="507"/>
    <tableColumn id="41" xr3:uid="{0D8FEC16-3705-4406-8940-882DB0C85CCF}" name="CONTRACTUAL STRUCTURE" dataDxfId="506"/>
    <tableColumn id="42" xr3:uid="{EF997C01-B18B-4521-A23A-B9076FBF6144}" name="LATEST MILESTONE" dataDxfId="505"/>
    <tableColumn id="43" xr3:uid="{1BCC357C-8906-40B1-9FDA-DA9DA99F2E90}" name="CONCEPTUAL DESIGN PERIOD" dataDxfId="504"/>
    <tableColumn id="44" xr3:uid="{F7A83BBC-C694-460C-871C-49E56DD65F68}" name="FEASIBILITY ASSESSMENT PERIOD" dataDxfId="503"/>
    <tableColumn id="45" xr3:uid="{E1A0CC61-BDB0-4310-9F36-D778887CFB6C}" name="STRUCTURING/FINANCIAL CLOSE PERIOD" dataDxfId="502"/>
    <tableColumn id="46" xr3:uid="{82930325-91FC-41AA-B154-4A159B27015A}" name="CONSTRUCTION/BUILD PERIOD" dataDxfId="501"/>
    <tableColumn id="47" xr3:uid="{578B8119-0A6B-41A5-BA41-5DEDA5EB7EC2}" name="OPERATING PERIOD" dataDxfId="500"/>
    <tableColumn id="48" xr3:uid="{4B50826B-4CB4-4098-AA88-A14255896FE1}" name="OPERATION START DATE" dataDxfId="499"/>
    <tableColumn id="49" xr3:uid="{9F619C53-D369-4511-8C6A-C070B981595F}" name="LIKELIHOOD OF BEING OPERATIONAL" dataDxfId="498"/>
    <tableColumn id="50" xr3:uid="{76C300C1-9911-4BCD-A8FA-EAF7978BD09C}" name="STAGE OF MATURITY" dataDxfId="497"/>
    <tableColumn id="51" xr3:uid="{91DFAB02-B731-48A6-B876-998F5B196581}" name="YEARS OF PREVIOUS FUNDING ROUNDS" dataDxfId="496"/>
    <tableColumn id="52" xr3:uid="{18AC311A-4367-4C35-B685-9F2F864B9D97}" name="ACTIONS TO REACH NEXT PHASE" dataDxfId="495"/>
    <tableColumn id="53" xr3:uid="{EB9019F0-4DE5-40DC-B0E0-714644E9F5A4}" name="SIX(6) MONTHS STEPS" dataDxfId="494"/>
    <tableColumn id="54" xr3:uid="{0277CC2F-86EB-4A30-BEA2-03AB7C909562}" name="SIX(6) MONTHS FINANCING" dataDxfId="493"/>
    <tableColumn id="55" xr3:uid="{B193E11D-EE6E-45F1-998D-EAA7E402B84D}" name="TYPE OF FINANCE REQUIRED" dataDxfId="492"/>
    <tableColumn id="56" xr3:uid="{15155D36-CD7B-4C64-A18C-06FF302C0220}" name="MIN SIZE OF INVESTMENT" dataDxfId="491"/>
    <tableColumn id="57" xr3:uid="{E3114794-CF33-4E61-85CD-023971B6066C}" name="TWELVE(12) MONTHS STEPS" dataDxfId="490"/>
    <tableColumn id="58" xr3:uid="{0DFF9BD5-E3EF-4F4C-9022-AEEF7237A2CA}" name="TWELVE(12) MONTHS FINANCING" dataDxfId="489"/>
    <tableColumn id="59" xr3:uid="{55CEC043-1243-4C9A-8760-000D030BEB33}" name="TYPE OF FINANCE REQUIRED2" dataDxfId="488"/>
    <tableColumn id="60" xr3:uid="{B536A42A-1327-4ADA-BED8-DD4B8D169CEC}" name="MIN SIZE OF INVESTMENT3" dataDxfId="487"/>
    <tableColumn id="61" xr3:uid="{51BC424B-778C-4EBE-B582-2D1AA8A193A3}" name="BARRIERS TO RAISING FUNDS" dataDxfId="486"/>
    <tableColumn id="62" xr3:uid="{488261D2-0C82-4F32-92A8-C108C2849C20}" name="SUPPORT NEEDED TO UNLOCK INVESTMENTS" dataDxfId="485"/>
    <tableColumn id="63" xr3:uid="{C1E6B830-C61A-4388-B4C5-F8D3AD9C8E08}" name="XXX" dataDxfId="484"/>
    <tableColumn id="64" xr3:uid="{BD88A30B-376B-47CB-9F05-61C28546DC6C}" name="DEBT FACILITY/EQUITY RATING" dataDxfId="483"/>
    <tableColumn id="65" xr3:uid="{C3252D8D-A698-4D32-94F6-E6AE2789C681}" name="DEBT FINANCING TENOR" dataDxfId="482"/>
    <tableColumn id="66" xr3:uid="{C6AC5108-89DB-40A0-8559-08F1489AAF31}" name="IS THERE AVAILABILITY OF FIRST LOSS TRANCHE" dataDxfId="481"/>
    <tableColumn id="67" xr3:uid="{B69DB232-01FF-4E91-A19B-79B78D93017F}" name="BORROWING ENTITY NAME" dataDxfId="480"/>
    <tableColumn id="68" xr3:uid="{8E63836A-D26B-452F-A89D-08D1C103A8E2}" name="BORROWING ENTITY JURISDICTION" dataDxfId="479"/>
    <tableColumn id="69" xr3:uid="{AA83CD44-896A-4AC9-9454-1A5B0519B385}" name="BORROWER SHAREHOLDERS" dataDxfId="478"/>
    <tableColumn id="70" xr3:uid="{9E385507-9389-4118-B520-2D6BBD35CA5F}" name="SHAREHOLDING OF TOP SHAREHOLDER" dataDxfId="477"/>
    <tableColumn id="71" xr3:uid="{2DFBA60D-12BA-4379-BADD-0FD6FADE0ADA}" name="GUARANTORS" dataDxfId="476"/>
    <tableColumn id="72" xr3:uid="{D7C69401-187F-4431-A145-09B9F2DF511F}" name="SECURITY PACKAGE/GUARANTEE STRUCTURE" dataDxfId="475"/>
    <tableColumn id="73" xr3:uid="{B8F85116-62EC-4D81-AAFD-4005CA7EF570}" name="WILL FINANCING BE REQUIRED AFTER 12 MONTHS" dataDxfId="474"/>
    <tableColumn id="74" xr3:uid="{50A4FD2A-6029-43EB-A361-6D6B975D691A}" name="FUNDING REQUIRED" dataDxfId="473"/>
    <tableColumn id="75" xr3:uid="{17F0D98D-AB83-4F9F-9ADF-757FF24EC5B3}" name="WHAT WOULD IT BE USED FOR" dataDxfId="472"/>
    <tableColumn id="76" xr3:uid="{79A45278-F39B-4719-B29F-C75925FD610C}" name="TYPE OF FINANCE REQUIRED4" dataDxfId="471"/>
    <tableColumn id="77" xr3:uid="{A91CFEA7-AA3D-48BD-84F1-1AC0E97E2481}" name="MINIMUM FUNDING" dataDxfId="470"/>
    <tableColumn id="78" xr3:uid="{338CF88F-1B75-4611-A001-4B1ACAA79F31}" name="NATURE OF CLIMATE IMPACT" dataDxfId="469"/>
    <tableColumn id="79" xr3:uid="{17649223-2D6B-4D02-BC05-0330299FFC03}" name="SCALE OF IMPACT" dataDxfId="468"/>
    <tableColumn id="80" xr3:uid="{4224FCF5-460B-49B5-A139-284B5A2FEFF2}" name="EXPLANATION OF IMPACT" dataDxfId="467"/>
    <tableColumn id="81" xr3:uid="{795C329C-0A74-41C7-AEAE-380501849039}" name="EXPECTED ADDRESSABLE MARKET" dataDxfId="466"/>
    <tableColumn id="82" xr3:uid="{2BA1BDD1-F41B-4F09-A9ED-3295A286A2AF}" name="SUSTAINABLE DEV GOAL(S)" dataDxfId="465"/>
    <tableColumn id="83" xr3:uid="{72764DE8-6437-4EA3-AD0E-8EA16AB3F283}" name="MRV APPROACH" dataDxfId="464"/>
    <tableColumn id="84" xr3:uid="{968045F8-0535-4D6B-BC2C-79495FCC3166}" name="INFORMATION SOURCE" dataDxfId="463"/>
    <tableColumn id="85" xr3:uid="{63104CE5-449B-4B08-9BD5-083F60EE188C}" name="CAN CC/UNECA REACH OUT" dataDxfId="462"/>
    <tableColumn id="86" xr3:uid="{AE8786E2-FD8D-4C34-BEAA-BE388CF8CDF2}" name="CONTACT DETAILS" dataDxfId="46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F06601-BCA7-44A3-ABDB-2921CD1FAFA4}" name="Table58" displayName="Table58" ref="A4:CI315" totalsRowShown="0" headerRowDxfId="460" dataDxfId="458" headerRowBorderDxfId="459" tableBorderDxfId="457">
  <autoFilter ref="A4:CI315" xr:uid="{05FA7A3A-AA21-4E14-95D3-9A261AE8B418}">
    <filterColumn colId="11">
      <filters>
        <filter val="APAC"/>
      </filters>
    </filterColumn>
  </autoFilter>
  <sortState xmlns:xlrd2="http://schemas.microsoft.com/office/spreadsheetml/2017/richdata2" ref="A5:CI160">
    <sortCondition ref="O4:O255"/>
  </sortState>
  <tableColumns count="87">
    <tableColumn id="1" xr3:uid="{B0C7213A-0AD9-46CB-B79F-F2E52D37F262}" name="SOURCE" dataDxfId="456"/>
    <tableColumn id="2" xr3:uid="{63613B4D-5B93-4460-ACC0-DE00B52F2CA8}" name="ID" dataDxfId="455"/>
    <tableColumn id="87" xr3:uid="{717BA4BB-3E77-4F57-9A8E-EA67A1FB920D}" name="Comments" dataDxfId="454"/>
    <tableColumn id="3" xr3:uid="{01E55B3D-17E1-46F5-8202-6303E197DB71}" name="PROJECT NAME" dataDxfId="453"/>
    <tableColumn id="4" xr3:uid="{AD002F0F-5FEA-477D-9135-04FCCA38B3D8}" name="PROJECT OVERVIEW" dataDxfId="452"/>
    <tableColumn id="5" xr3:uid="{6D194E81-55F1-4198-AF03-4108BA793F90}" name="ONE-PAGER STATUS" dataDxfId="451"/>
    <tableColumn id="6" xr3:uid="{DC077C74-5662-4C7B-A890-14DA6A0C830B}" name="PRESENTED/NOT" dataDxfId="450"/>
    <tableColumn id="7" xr3:uid="{906DD634-4F11-42D7-8F37-B79E166DF6EB}" name="LEVEL OF IMPACT" dataDxfId="449"/>
    <tableColumn id="8" xr3:uid="{E2D9219E-053D-45C2-906F-23DDED48BFF6}" name="COMMERCIAL POTENTIAL" dataDxfId="448"/>
    <tableColumn id="9" xr3:uid="{F97AB168-EE92-45B6-A7FF-F1F77D7EF282}" name="THEME" dataDxfId="447"/>
    <tableColumn id="10" xr3:uid="{36EBDEFD-8457-42E5-9C7A-545D28A95202}" name="ALT THEME" dataDxfId="446"/>
    <tableColumn id="11" xr3:uid="{E5E4572D-3D19-4F47-9EBA-494EDDF73CC4}" name="REGION" dataDxfId="445"/>
    <tableColumn id="12" xr3:uid="{EEA8D5E3-20CE-4EC6-AE59-3C8A10F7D66B}" name="RELATED PROGRAMS" dataDxfId="444">
      <calculatedColumnFormula>INDEX(bangkok_range,MATCH($D5, bangkok_name,0), MATCH(M$4, bangkok_titles,0))</calculatedColumnFormula>
    </tableColumn>
    <tableColumn id="13" xr3:uid="{F287AC30-0711-4BB3-BF59-C906D5D87D9B}" name="PROJECT REGION" dataDxfId="443"/>
    <tableColumn id="14" xr3:uid="{B9185DAE-0A50-4A84-8246-C0C11D4F9886}" name="PROJECT LOCATION" dataDxfId="442"/>
    <tableColumn id="88" xr3:uid="{7055D08B-DC09-462A-9C5E-B56F2B91241C}" name="ECONOMY CLASSIFICATION" dataDxfId="441"/>
    <tableColumn id="15" xr3:uid="{6A0CF2BF-3197-4E4E-93D4-5D07A52416BD}" name="COUNTRIES TO BE IMPACTED &amp; HOW" dataDxfId="440"/>
    <tableColumn id="16" xr3:uid="{E162C09F-3DCD-4546-A6F9-0B924FB3701F}" name="SECTOR" dataDxfId="439"/>
    <tableColumn id="17" xr3:uid="{E2CC8D17-C117-4504-AC94-DB12D82078AF}" name="SUB-SECTOR" dataDxfId="438"/>
    <tableColumn id="18" xr3:uid="{D3176F23-EDC5-4260-8200-F5746D167FEF}" name="OTHER RELATED SECTORS" dataDxfId="437"/>
    <tableColumn id="19" xr3:uid="{6642FA57-01F9-49FD-8EB4-357F7EDAB00D}" name="DEAL TYPE" dataDxfId="436"/>
    <tableColumn id="20" xr3:uid="{77974DB4-7A81-4301-980A-7DC23C9096E7}" name="PROJECT SPONSORS" dataDxfId="435"/>
    <tableColumn id="21" xr3:uid="{16518B0A-E389-4FEB-968C-C85C71517DFD}" name="TOTAL PROJECT COST (m$)" dataDxfId="434"/>
    <tableColumn id="22" xr3:uid="{8DAC2660-2019-4F82-AEDD-E16BF34AAE47}" name="NO OF YEARS COST IS SPREAD OVER" dataDxfId="433"/>
    <tableColumn id="23" xr3:uid="{F7C6292B-45F8-44B7-B655-A1BAE384409E}" name="WILL PROJECT BE FINANCED BY PUBLIC CAPITAL" dataDxfId="432"/>
    <tableColumn id="24" xr3:uid="{BFAB649B-517C-4577-926C-E88799DAED8F}" name="HOW MUCH PC IS EXPECTED/HAS BEEN INVESTED" dataDxfId="431"/>
    <tableColumn id="25" xr3:uid="{B02D34F6-8778-4D8F-BDEF-5158296F96D5}" name="SOURCE OF PC" dataDxfId="430"/>
    <tableColumn id="26" xr3:uid="{4349C7F1-DDEA-47E3-847B-59105DF5487A}" name="TARGET GEARING (DEBT-EQUITY RATIO)" dataDxfId="429"/>
    <tableColumn id="27" xr3:uid="{380619B7-EE6B-447B-95DB-7791F40598ED}" name="AMOUNT RAISED/COMMITTED TO DATE (Private)" dataDxfId="428"/>
    <tableColumn id="28" xr3:uid="{2D70304B-28C1-4A1B-B985-1709F38BC05D}" name="LATEST FINANCING ROUND" dataDxfId="427"/>
    <tableColumn id="29" xr3:uid="{726B756D-7F2A-4310-BB31-A0A3080CB631}" name="FINANCING SOURCE TO DATE" dataDxfId="426"/>
    <tableColumn id="30" xr3:uid="{6D86DAB4-DC60-4284-82F8-E86D9DB2B64A}" name="PROJECT OFFTAKERS" dataDxfId="425"/>
    <tableColumn id="31" xr3:uid="{44044DBE-B2B3-43E0-B059-CF20E8BAD543}" name="PROJECT FINANCING ARRANGERS" dataDxfId="424"/>
    <tableColumn id="32" xr3:uid="{4561BE5D-491E-4407-8B39-24D68596C935}" name="RISKS" dataDxfId="423"/>
    <tableColumn id="33" xr3:uid="{18412B34-B575-4331-89C3-9C16D3D82A19}" name="MITIGATION STRATEGIES" dataDxfId="422"/>
    <tableColumn id="34" xr3:uid="{D582FDB8-8EB7-449E-937A-70719C838D23}" name="DEVELOPERS" dataDxfId="421"/>
    <tableColumn id="35" xr3:uid="{59CFE978-1325-4869-A4BF-C8BDF11A01AA}" name="CONTRACTORS" dataDxfId="420"/>
    <tableColumn id="36" xr3:uid="{BA7D7B15-DC48-4AFE-9727-CFB2E4C44E33}" name="ARE THERE APPOINTED ADVISORS" dataDxfId="419"/>
    <tableColumn id="37" xr3:uid="{CC6AA95D-9626-429E-95BA-F0CFADBC50FF}" name="APPOINTED ADVISORS" dataDxfId="418"/>
    <tableColumn id="38" xr3:uid="{FA3DDB42-277C-44DA-8095-97AB58559DF7}" name="ARE MDBs INVOLVED" dataDxfId="417"/>
    <tableColumn id="39" xr3:uid="{2141855D-D8B3-44BC-B95B-865097948908}" name="WHAT ARE THE MDBs" dataDxfId="416"/>
    <tableColumn id="40" xr3:uid="{5AD86D1C-C9DE-462C-90CF-0D24AA14F0BA}" name="ARE ECAs INVOLVED" dataDxfId="415"/>
    <tableColumn id="41" xr3:uid="{F18E69D4-F4EB-4322-BC7B-6545E9DD2517}" name="CONTRACTUAL STRUCTURE" dataDxfId="414"/>
    <tableColumn id="42" xr3:uid="{92CBFA74-1881-45B3-9E0F-993A8A2544A4}" name="LATEST MILESTONE" dataDxfId="413"/>
    <tableColumn id="43" xr3:uid="{B59130DC-F6D4-4A43-9F14-9120368B15CD}" name="CONCEPTUAL DESIGN PERIOD" dataDxfId="412"/>
    <tableColumn id="44" xr3:uid="{F3FF949B-9CBB-4DF1-A650-882CA87B3B57}" name="FEASIBILITY ASSESSMENT PERIOD" dataDxfId="411"/>
    <tableColumn id="45" xr3:uid="{124400C7-DCD9-4B4C-8BC3-F562232BDB56}" name="STRUCTURING/FINANCIAL CLOSE PERIOD" dataDxfId="410"/>
    <tableColumn id="46" xr3:uid="{3482B928-7505-422D-8738-9EA1468B968C}" name="CONSTRUCTION/BUILD PERIOD" dataDxfId="409"/>
    <tableColumn id="47" xr3:uid="{DD4804FA-54DC-4E77-BE9A-FE481A0CACB1}" name="OPERATING PERIOD" dataDxfId="408"/>
    <tableColumn id="48" xr3:uid="{E5F5744E-B687-4B35-BEEF-77DF5893E90D}" name="OPERATION START DATE" dataDxfId="407"/>
    <tableColumn id="49" xr3:uid="{CF9A69C8-C247-4F90-B76A-12A94427EEDB}" name="LIKELIHOOD OF BEING OPERATIONAL" dataDxfId="406"/>
    <tableColumn id="50" xr3:uid="{2637F567-CF04-442B-8F7C-8A05077B8DD7}" name="STAGE OF MATURITY" dataDxfId="405"/>
    <tableColumn id="51" xr3:uid="{B58CE693-2EB1-43ED-8A8B-32D0C256C366}" name="YEARS OF PREVIOUS FUNDING ROUNDS" dataDxfId="404"/>
    <tableColumn id="52" xr3:uid="{259E662E-6DDD-411C-BAB6-CDAD7DA7FACE}" name="ACTIONS TO REACH NEXT PHASE" dataDxfId="403"/>
    <tableColumn id="53" xr3:uid="{7A5F5C3B-39F8-4C73-8FA4-8BD2D06925FF}" name="SIX(6) MONTHS STEPS" dataDxfId="402"/>
    <tableColumn id="54" xr3:uid="{682B2545-145F-4739-85EB-4097BCCD310E}" name="SIX(6) MONTHS FINANCING" dataDxfId="401"/>
    <tableColumn id="55" xr3:uid="{16561800-4640-43F7-892F-33133ABD0B50}" name="TYPE OF FINANCE REQUIRED (SIX MONTHS)" dataDxfId="400"/>
    <tableColumn id="56" xr3:uid="{EB5000EA-AF4C-4A3F-848C-77001104D3ED}" name="MIN SIZE OF INVESTMENT (SIX MONTHS" dataDxfId="399"/>
    <tableColumn id="57" xr3:uid="{AFB565A2-2374-4A1D-A807-D3EC0BF1F003}" name="TWELVE(12) MONTHS STEPS" dataDxfId="398"/>
    <tableColumn id="58" xr3:uid="{ABBAA048-0F16-4836-A9B4-60505DB1768D}" name="TWELVE(12) MONTHS FINANCING" dataDxfId="397"/>
    <tableColumn id="59" xr3:uid="{F428668E-4DD0-4C8B-B23D-D241B32F958F}" name="TYPE OF FINANCE REQUIRED (TWELVE MONTHS)" dataDxfId="396"/>
    <tableColumn id="60" xr3:uid="{06CF1B99-1287-4031-9354-B64F36DE8622}" name="MIN SIZE OF INVESTMENT (TWELVE MONTHS)" dataDxfId="395"/>
    <tableColumn id="61" xr3:uid="{2354966C-FE46-4DBB-994E-949BA20D11EE}" name="BARRIERS TO RAISING FUNDS" dataDxfId="394"/>
    <tableColumn id="62" xr3:uid="{27F96B3A-83B1-44E2-90A3-3128091EB40B}" name="SUPPORT NEEDED TO UNLOCK INVESTMENTS" dataDxfId="393"/>
    <tableColumn id="64" xr3:uid="{79B9F9D6-EA0E-40C4-B25B-9D877741BBF6}" name="DEBT FACILITY/EQUITY RATING" dataDxfId="392"/>
    <tableColumn id="65" xr3:uid="{F994AC7B-7949-4FE1-9344-3DD5269B30AB}" name="DEBT FINANCING TENOR" dataDxfId="391"/>
    <tableColumn id="66" xr3:uid="{360F6F98-FCBC-4C71-A5CE-4FEC1596E592}" name="IS THERE AVAILABILITY OF FIRST LOSS TRANCHE" dataDxfId="390"/>
    <tableColumn id="67" xr3:uid="{DAB22DDA-88E2-4421-8B9A-543B60DE47FF}" name="BORROWING ENTITY NAME" dataDxfId="389"/>
    <tableColumn id="68" xr3:uid="{5F18EB51-BF60-4C6E-84B7-5ED9DA6D27D5}" name="BORROWING ENTITY JURISDICTION" dataDxfId="388"/>
    <tableColumn id="69" xr3:uid="{19ED1D98-3113-4244-826D-EE6012924CCA}" name="BORROWER SHAREHOLDERS" dataDxfId="387"/>
    <tableColumn id="70" xr3:uid="{D9A37ED7-67EC-4C67-AB1C-252A1FEEDC62}" name="SHAREHOLDING OF TOP SHAREHOLDER" dataDxfId="386"/>
    <tableColumn id="71" xr3:uid="{D90FC687-C55B-40F3-BE2D-01F9DB53A032}" name="GUARANTORS" dataDxfId="385"/>
    <tableColumn id="72" xr3:uid="{74AC9A07-3CEF-4B77-9604-C56801670895}" name="SECURITY PACKAGE/GUARANTEE STRUCTURE" dataDxfId="384"/>
    <tableColumn id="73" xr3:uid="{AE06D1ED-1D37-4543-AF79-DC6C3E219D0B}" name="WILL FINANCING BE REQUIRED AFTER 12 MONTHS" dataDxfId="383"/>
    <tableColumn id="74" xr3:uid="{17A48A21-642B-4D5F-84C0-DB12FF788424}" name="FUNDING REQUIRED (AFTER TWELVE MONTHS)" dataDxfId="382"/>
    <tableColumn id="75" xr3:uid="{9B480D07-F4BD-4EF3-8AA1-8F4524B5BFBB}" name="WHAT WOULD IT BE USED FOR" dataDxfId="381"/>
    <tableColumn id="76" xr3:uid="{0EBBA96C-7BAA-40A5-B790-1F99CA94652F}" name="TYPE OF FINANCE REQUIRED (AFTER TWELVE MONTHS)" dataDxfId="380"/>
    <tableColumn id="77" xr3:uid="{20EA484D-A5CD-43A8-94CC-898D47B7A481}" name="MINIMUM FUNDING (AFTER TWELVE MONTHS)" dataDxfId="379"/>
    <tableColumn id="78" xr3:uid="{7554A0DD-96FD-4538-BB1C-F6CD0E28CE33}" name="NATURE OF CLIMATE IMPACT" dataDxfId="378"/>
    <tableColumn id="79" xr3:uid="{4DEE6D40-9A07-4D9B-AD99-2735DA5BA63F}" name="SCALE OF IMPACT" dataDxfId="377"/>
    <tableColumn id="80" xr3:uid="{AA56B4F1-0B9E-41F0-B369-4D5F524D4BE2}" name="EXPLANATION OF IMPACT" dataDxfId="376"/>
    <tableColumn id="81" xr3:uid="{234C0CE2-BB46-4A37-8243-1325234B9C8D}" name="EXPECTED ADDRESSABLE MARKET" dataDxfId="375"/>
    <tableColumn id="82" xr3:uid="{5B73A095-CDD9-4F84-B88C-A54A1E713F56}" name="SUSTAINABLE DEV GOAL(S)" dataDxfId="374"/>
    <tableColumn id="83" xr3:uid="{0879BB37-25D2-4C87-B0C0-8F9A644675D9}" name="MRV APPROACH" dataDxfId="373"/>
    <tableColumn id="84" xr3:uid="{6C6CBD0D-D175-44B1-B146-932A5B678EFF}" name="INFORMATION SOURCE" dataDxfId="372"/>
    <tableColumn id="85" xr3:uid="{B28C5978-835C-4A41-AC5C-9EC8F5924B01}" name="CAN CC/UNECA REACH OUT" dataDxfId="371"/>
    <tableColumn id="86" xr3:uid="{D1392CAD-9D41-497D-9967-279B5503BB4D}" name="CONTACT DETAILS" dataDxfId="37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A6E7C6-7F2E-41AE-94EA-9E42DFF3927B}" name="Table5" displayName="Table5" ref="A4:CG384" totalsRowCount="1" headerRowDxfId="367" dataDxfId="365" headerRowBorderDxfId="366" tableBorderDxfId="364">
  <autoFilter ref="A4:CG383" xr:uid="{05FA7A3A-AA21-4E14-95D3-9A261AE8B418}"/>
  <sortState xmlns:xlrd2="http://schemas.microsoft.com/office/spreadsheetml/2017/richdata2" ref="A6:CG247">
    <sortCondition ref="G4:G383"/>
  </sortState>
  <tableColumns count="85">
    <tableColumn id="1" xr3:uid="{13DDE471-9EAF-4A50-AF44-F723FD0EC52E}" name="SOURCE" dataDxfId="363" totalsRowDxfId="362"/>
    <tableColumn id="2" xr3:uid="{E133D6F7-D0CB-496A-A674-46456F0805A5}" name="ID" dataDxfId="361" totalsRowDxfId="360"/>
    <tableColumn id="3" xr3:uid="{D669B254-BDA4-4152-A209-D07BB0FEEB5E}" name="PROJECT NAME" dataDxfId="359" totalsRowDxfId="358"/>
    <tableColumn id="4" xr3:uid="{42ADF04B-FE89-46C6-B498-1509B3920174}" name="PROJECT OVERVIEW" dataDxfId="357" totalsRowDxfId="356"/>
    <tableColumn id="6" xr3:uid="{4F964311-8F4C-4E9A-8AA1-DC1D171D6E2B}" name="PRESENTED/ NOT PRESENTED" dataDxfId="355" totalsRowDxfId="354"/>
    <tableColumn id="90" xr3:uid="{42F80980-EF1E-4ED7-BB7F-69CBE5C6FEA8}" name="CORE STATUS (CORE, EXTENDED, NOT INCLUDED)" dataDxfId="353" totalsRowDxfId="352"/>
    <tableColumn id="9" xr3:uid="{0E55966B-D9CA-447C-B0FE-15D1CA8BB1C3}" name="THEME" dataDxfId="351" totalsRowDxfId="350"/>
    <tableColumn id="10" xr3:uid="{D729BB28-ABF8-43F9-949B-39E3057730E5}" name="ALT THEME" dataDxfId="349" totalsRowDxfId="348"/>
    <tableColumn id="11" xr3:uid="{41E8C3C2-7C1E-44E0-9C9A-D1EB7E6A0EE1}" name="REGION" dataDxfId="347" totalsRowDxfId="346"/>
    <tableColumn id="12" xr3:uid="{473710CD-689A-4763-BC12-6A57D61CC3E4}" name="RELATED PROGRAMS" dataDxfId="345" totalsRowDxfId="344"/>
    <tableColumn id="13" xr3:uid="{40873842-13E4-4881-9B8A-C89085B3D551}" name="SUB REGION" dataDxfId="343" totalsRowDxfId="342"/>
    <tableColumn id="14" xr3:uid="{5F309E1E-DC4B-4979-9FF1-8635FEDE4338}" name="PROJECT LOCATION" dataDxfId="341" totalsRowDxfId="340"/>
    <tableColumn id="88" xr3:uid="{4AA1579D-50B4-40E3-BBAF-417AEE1A1114}" name="ECONOMY CLASSIFICATION" dataDxfId="339" totalsRowDxfId="338"/>
    <tableColumn id="15" xr3:uid="{06D5D71E-73B9-4A36-830F-9353737D9EDF}" name="COUNTRIES TO BE IMPACTED &amp; HOW" dataDxfId="337" totalsRowDxfId="336"/>
    <tableColumn id="16" xr3:uid="{4CB09D98-3EE6-432F-99CD-9D1DA8D5021F}" name="SECTOR" dataDxfId="335" totalsRowDxfId="334"/>
    <tableColumn id="17" xr3:uid="{A35D96F2-D81E-482A-AD06-CE5E4837BA57}" name="SUB-SECTOR" dataDxfId="333" totalsRowDxfId="332"/>
    <tableColumn id="18" xr3:uid="{69081BDC-00DC-42DE-A439-1E7DAD164BF4}" name="OTHER RELATED SECTORS" dataDxfId="331" totalsRowDxfId="330"/>
    <tableColumn id="19" xr3:uid="{04B2A6BA-F768-43F6-8372-8CAD90F303B3}" name="DEAL TYPE" dataDxfId="329" totalsRowDxfId="328"/>
    <tableColumn id="20" xr3:uid="{403138D6-C72D-4519-903C-A79D04CAA955}" name="PROJECT SPONSORS" dataDxfId="327" totalsRowDxfId="326"/>
    <tableColumn id="5" xr3:uid="{98FA83BF-BC23-4BC2-8A34-F81D859EEC8B}" name="DEAL SIZE" dataDxfId="325" totalsRowDxfId="324"/>
    <tableColumn id="21" xr3:uid="{292CD3CD-13D2-4848-B741-CEB0355E75F2}" name="TOTAL PROJECT INVESTMENT (m$)" totalsRowFunction="sum" dataDxfId="323" totalsRowDxfId="322" totalsRowCellStyle="Comma"/>
    <tableColumn id="22" xr3:uid="{8573EE1B-382F-4C0C-BA2B-3D9C65DC1080}" name="NO OF YEARS COST IS SPREAD OVER" dataDxfId="321" totalsRowDxfId="320"/>
    <tableColumn id="23" xr3:uid="{11AC5C17-11CF-4E85-BEE3-5F0B48068C3B}" name="WILL PROJECT BE FINANCED BY PUBLIC CAPITAL" dataDxfId="319" totalsRowDxfId="318"/>
    <tableColumn id="24" xr3:uid="{2F76F5BA-4129-4FE7-984F-A484AE678DA6}" name="HOW MUCH PC IS EXPECTED/HAS BEEN INVESTED" dataDxfId="317" totalsRowDxfId="316"/>
    <tableColumn id="25" xr3:uid="{F3397619-C8DB-4CBC-95EE-813E208A2F4C}" name="SOURCE OF PC" dataDxfId="315" totalsRowDxfId="314"/>
    <tableColumn id="26" xr3:uid="{825E6235-13AB-4B1C-B50C-3FBB17798F85}" name="TARGET GEARING (DEBT-EQUITY RATIO)" dataDxfId="313" totalsRowDxfId="312"/>
    <tableColumn id="27" xr3:uid="{2B30D1F7-ACB3-4B92-B4B1-DD32D804FB9D}" name="AMOUNT RAISED/COMMITTED TO DATE (Private)" dataDxfId="311" totalsRowDxfId="310"/>
    <tableColumn id="28" xr3:uid="{07E74B39-42C5-4090-8B87-59E63F081D41}" name="LATEST FINANCING ROUND" dataDxfId="309" totalsRowDxfId="308"/>
    <tableColumn id="29" xr3:uid="{95E3BA3E-1E24-499E-A1A3-BAA0EDD2F824}" name="FINANCING SOURCE TO DATE" dataDxfId="307" totalsRowDxfId="306"/>
    <tableColumn id="30" xr3:uid="{1A5C2910-45E7-477A-A172-A6A7069588C8}" name="PROJECT OFFTAKERS" dataDxfId="305" totalsRowDxfId="304"/>
    <tableColumn id="31" xr3:uid="{E3A737E9-B0D6-4D67-8758-4174AFCEDA0F}" name="PROJECT FINANCING ARRANGERS" dataDxfId="303" totalsRowDxfId="302"/>
    <tableColumn id="32" xr3:uid="{212AAC9F-1410-457C-9BF9-8589609A341A}" name="RISKS" dataDxfId="301" totalsRowDxfId="300"/>
    <tableColumn id="33" xr3:uid="{CFE8D637-54B9-4527-87D2-B29FFC57F6ED}" name="MITIGATION STRATEGIES" dataDxfId="299" totalsRowDxfId="298"/>
    <tableColumn id="34" xr3:uid="{826CCDD6-7FEF-4E03-ACA9-8DBAABB891FD}" name="DEVELOPERS" dataDxfId="297" totalsRowDxfId="296"/>
    <tableColumn id="35" xr3:uid="{D69F321F-8BC5-4383-8FF6-0CBB08D160F5}" name="CONTRACTORS" dataDxfId="295" totalsRowDxfId="294"/>
    <tableColumn id="36" xr3:uid="{A689BCAA-0B06-4C42-A771-70924C5E09B9}" name="ARE THERE APPOINTED ADVISORS" dataDxfId="293" totalsRowDxfId="292"/>
    <tableColumn id="37" xr3:uid="{A2676C8E-AAF1-4A85-BB33-3A6A6245D2C7}" name="APPOINTED ADVISORS" dataDxfId="291" totalsRowDxfId="290"/>
    <tableColumn id="38" xr3:uid="{E578A686-FB03-4561-AA1C-2C5E4B1DCAC0}" name="ARE MDBs INVOLVED" dataDxfId="289" totalsRowDxfId="288"/>
    <tableColumn id="39" xr3:uid="{051893F3-87FA-48A2-BCEA-8B067E3A5195}" name="WHAT ARE THE MDBs" dataDxfId="287" totalsRowDxfId="286"/>
    <tableColumn id="40" xr3:uid="{4E2C1625-0ADA-4D51-844E-B0311647B295}" name="ARE ECAs INVOLVED" dataDxfId="285" totalsRowDxfId="284"/>
    <tableColumn id="41" xr3:uid="{CA279F1F-082E-4885-BFC6-4AF0AAC17C76}" name="CONTRACTUAL STRUCTURE" dataDxfId="283" totalsRowDxfId="282"/>
    <tableColumn id="42" xr3:uid="{50A2BF25-2F19-46A5-8717-8FE32D1F664F}" name="LATEST MILESTONE" dataDxfId="281" totalsRowDxfId="280"/>
    <tableColumn id="43" xr3:uid="{8BA0C03C-D4E7-4AD5-A407-B05F18733686}" name="CONCEPTUAL DESIGN PERIOD" dataDxfId="279" totalsRowDxfId="278"/>
    <tableColumn id="44" xr3:uid="{714C8B04-DCCE-4A9C-BFED-1DE5F78A90AA}" name="FEASIBILITY ASSESSMENT PERIOD" dataDxfId="277" totalsRowDxfId="276"/>
    <tableColumn id="45" xr3:uid="{30B0501E-0109-4A92-A23A-5AB7DFEE11F6}" name="STRUCTURING/FINANCIAL CLOSE PERIOD" dataDxfId="275" totalsRowDxfId="274"/>
    <tableColumn id="46" xr3:uid="{C48C8878-CFD1-4505-9570-810C9EEBB9A4}" name="CONSTRUCTION/BUILD PERIOD" dataDxfId="273" totalsRowDxfId="272"/>
    <tableColumn id="47" xr3:uid="{E59D40C7-B1B3-4B80-A0DA-88770EE33E90}" name="OPERATING PERIOD" dataDxfId="271" totalsRowDxfId="270"/>
    <tableColumn id="48" xr3:uid="{06FF5E70-3036-4CEE-88ED-A5D1EE77D801}" name="OPERATION START DATE" dataDxfId="269" totalsRowDxfId="268"/>
    <tableColumn id="49" xr3:uid="{3CF33F1C-5E17-4C28-975F-8ACA32AF1F86}" name="LIKELIHOOD OF BEING OPERATIONAL" dataDxfId="267" totalsRowDxfId="266"/>
    <tableColumn id="50" xr3:uid="{0987F3DC-BE94-402F-8C6B-4B75BE496551}" name="STAGE OF MATURITY" dataDxfId="265" totalsRowDxfId="264"/>
    <tableColumn id="51" xr3:uid="{49935EE2-AAD5-4355-A37D-75A7F477026C}" name="YEARS OF PREVIOUS FUNDING ROUNDS" dataDxfId="263" totalsRowDxfId="262"/>
    <tableColumn id="52" xr3:uid="{AD422AB1-1FAE-41BB-A361-86763F29DBE0}" name="ACTIONS TO REACH NEXT PHASE" dataDxfId="261" totalsRowDxfId="260"/>
    <tableColumn id="53" xr3:uid="{7683F873-ED72-4E42-BC26-4124619A7493}" name="SIX(6) MONTHS STEPS" dataDxfId="259" totalsRowDxfId="258"/>
    <tableColumn id="54" xr3:uid="{212EAC8E-3528-4C62-9EDF-F50A3C1CE497}" name="SIX(6) MONTHS FINANCING" dataDxfId="257" totalsRowDxfId="256"/>
    <tableColumn id="55" xr3:uid="{F95E27A7-F1BF-49F3-BFC9-077E271176E8}" name="TYPE OF FINANCE REQUIRED (SIX MONTHS)" dataDxfId="255" totalsRowDxfId="254"/>
    <tableColumn id="56" xr3:uid="{33A41183-2D35-43A3-B7AD-36EF197D50C5}" name="MIN SIZE OF INVESTMENT (SIX MONTHS" dataDxfId="253" totalsRowDxfId="252"/>
    <tableColumn id="57" xr3:uid="{C400A384-3171-4E51-8227-6AA395EFA44D}" name="TWELVE(12) MONTHS STEPS" dataDxfId="251" totalsRowDxfId="250"/>
    <tableColumn id="58" xr3:uid="{D746D9C7-CF28-45E4-B5D1-6123206BEF19}" name="TWELVE(12) MONTHS FINANCING" dataDxfId="249" totalsRowDxfId="248"/>
    <tableColumn id="59" xr3:uid="{73633BF2-513D-4FD5-89AA-5A4D42422E1B}" name="TYPE OF FINANCE REQUIRED (TWELVE MONTHS)" dataDxfId="247" totalsRowDxfId="246"/>
    <tableColumn id="60" xr3:uid="{BB8476EA-BEEA-4729-9775-D011D4BCBFE6}" name="MIN SIZE OF INVESTMENT (TWELVE MONTHS)" dataDxfId="245" totalsRowDxfId="244"/>
    <tableColumn id="61" xr3:uid="{C0FE7DCF-9AFE-42D9-90F5-FCC1B2DC18FF}" name="BARRIERS TO RAISING FUNDS" dataDxfId="243" totalsRowDxfId="242"/>
    <tableColumn id="62" xr3:uid="{8C2ED7E9-4993-4BD3-AC05-EBEC027AEA03}" name="SUPPORT NEEDED TO UNLOCK INVESTMENTS" dataDxfId="241" totalsRowDxfId="240"/>
    <tableColumn id="64" xr3:uid="{70BA78F9-B06A-4170-8B1F-59F45D994469}" name="DEBT FACILITY/EQUITY RATING" dataDxfId="239" totalsRowDxfId="238"/>
    <tableColumn id="65" xr3:uid="{EF1E0241-3953-4250-818A-2A21ECF7985D}" name="DEBT FINANCING TENOR" dataDxfId="237" totalsRowDxfId="236"/>
    <tableColumn id="66" xr3:uid="{571F2405-E548-4F60-A997-63D6B15E6F10}" name="IS THERE AVAILABILITY OF FIRST LOSS TRANCHE" dataDxfId="235" totalsRowDxfId="234"/>
    <tableColumn id="67" xr3:uid="{5A275681-D651-493C-B3D0-3736758CBD79}" name="BORROWING ENTITY NAME" dataDxfId="233" totalsRowDxfId="232"/>
    <tableColumn id="68" xr3:uid="{0E8D193B-5BB7-442E-B500-ECA9C2E18757}" name="BORROWING ENTITY JURISDICTION" dataDxfId="231" totalsRowDxfId="230"/>
    <tableColumn id="69" xr3:uid="{0F220F7B-9781-4A52-95A6-489FF14FDC3D}" name="BORROWER SHAREHOLDERS" dataDxfId="229" totalsRowDxfId="228"/>
    <tableColumn id="70" xr3:uid="{93F62ED4-191E-4F47-BA33-08A3F9C1A3F4}" name="SHAREHOLDING OF TOP SHAREHOLDER" dataDxfId="227" totalsRowDxfId="226"/>
    <tableColumn id="71" xr3:uid="{8A2D1DF6-201F-4952-A719-8F7D70204A79}" name="GUARANTORS" dataDxfId="225" totalsRowDxfId="224"/>
    <tableColumn id="72" xr3:uid="{42E28778-EFD9-4833-ABF9-0BE726115861}" name="SECURITY PACKAGE/GUARANTEE STRUCTURE" dataDxfId="223" totalsRowDxfId="222"/>
    <tableColumn id="73" xr3:uid="{EBFD4176-79F7-4AFA-A5CB-79BE6EF31841}" name="WILL FINANCING BE REQUIRED AFTER 12 MONTHS" dataDxfId="221" totalsRowDxfId="220"/>
    <tableColumn id="74" xr3:uid="{C757A41C-073A-429A-9882-25B6AAFD04DF}" name="FUNDING REQUIRED (AFTER TWELVE MONTHS)" dataDxfId="219" totalsRowDxfId="218"/>
    <tableColumn id="75" xr3:uid="{8CF1BEE6-3C39-41EB-A46A-FA59AF928F4E}" name="WHAT WOULD IT BE USED FOR" dataDxfId="217" totalsRowDxfId="216"/>
    <tableColumn id="76" xr3:uid="{92494114-C642-4F25-98A4-BE8C6D89A4D0}" name="TYPE OF FINANCE REQUIRED (AFTER TWELVE MONTHS)" dataDxfId="215" totalsRowDxfId="214"/>
    <tableColumn id="77" xr3:uid="{9EE80D9A-A1C4-4DE0-A65B-1DF1275F9DC5}" name="MINIMUM FUNDING (AFTER TWELVE MONTHS)" dataDxfId="213" totalsRowDxfId="212"/>
    <tableColumn id="78" xr3:uid="{4A130B12-AC0A-4054-8830-B1E25B2BD4E9}" name="NATURE OF CLIMATE IMPACT" dataDxfId="211" totalsRowDxfId="210"/>
    <tableColumn id="79" xr3:uid="{EE9DF136-C785-4B82-8012-27331B80F721}" name="SCALE OF IMPACT" dataDxfId="209" totalsRowDxfId="208"/>
    <tableColumn id="80" xr3:uid="{EEF2E97A-D1EC-415C-AAD0-C6B115685063}" name="EXPLANATION OF IMPACT" dataDxfId="207" totalsRowDxfId="206"/>
    <tableColumn id="81" xr3:uid="{A41EA5AB-2D41-43CB-AA19-3E8131987503}" name="EXPECTED ADDRESSABLE MARKET" dataDxfId="205" totalsRowDxfId="204"/>
    <tableColumn id="82" xr3:uid="{B528A546-77EF-4D64-BC58-29B9747FD763}" name="SUSTAINABLE DEV GOAL(S)" dataDxfId="203" totalsRowDxfId="202"/>
    <tableColumn id="83" xr3:uid="{87DBD5C8-EFED-4F5D-AEAC-5C521769602A}" name="MRV APPROACH" dataDxfId="201" totalsRowDxfId="200"/>
    <tableColumn id="84" xr3:uid="{D3D0728C-6730-465E-94F6-DC2C6DE89785}" name="INFORMATION SOURCE" dataDxfId="199" totalsRowDxfId="198"/>
    <tableColumn id="85" xr3:uid="{7DE3A9BC-B1D2-4C73-8E1D-0A831DF3A8B8}" name="CAN CC/UNECA REACH OUT" dataDxfId="197" totalsRowDxfId="196"/>
    <tableColumn id="86" xr3:uid="{8988FBA5-8EF6-4CA6-9974-69933F70C912}" name="CONTACT DETAILS" dataDxfId="195" totalsRowDxfId="19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02686F-2408-4820-99BA-23921B27ECAF}" name="Table1" displayName="Table1" ref="A1:T52" totalsRowShown="0" headerRowDxfId="193" dataDxfId="192" tableBorderDxfId="191">
  <autoFilter ref="A1:T52" xr:uid="{4A0208B1-75CF-4F31-95CF-E548C5265018}">
    <filterColumn colId="1">
      <filters>
        <filter val="Caribbean Resilience Fund"/>
        <filter val="Electromobility"/>
        <filter val="Energy transition"/>
      </filters>
    </filterColumn>
  </autoFilter>
  <tableColumns count="20">
    <tableColumn id="1" xr3:uid="{3F7962B6-6BD0-4B19-9713-A013B1E57AD0}" name="Short name" dataDxfId="190"/>
    <tableColumn id="2" xr3:uid="{75EBAD90-EE4A-43A0-9D50-C91A1ED6DE2A}" name="Thematic Area" dataDxfId="189"/>
    <tableColumn id="3" xr3:uid="{B1E5405F-BC0A-44B5-B35C-D540F0F2CE90}" name="External Contact Person" dataDxfId="188"/>
    <tableColumn id="4" xr3:uid="{742258CB-B2C6-45E6-A12B-CB963435639F}" name="ECLAC Division" dataDxfId="187"/>
    <tableColumn id="5" xr3:uid="{71EEE0EA-9BD9-466A-B347-3A8CD6E2927A}" name="ECLAC Contact Person" dataDxfId="186"/>
    <tableColumn id="6" xr3:uid="{BE7D8B41-5E2E-4345-925D-31657F9A5D9F}" name="Duration (start date)" dataDxfId="185"/>
    <tableColumn id="7" xr3:uid="{59ADA662-8002-41A9-B2D6-7CE33C5887EC}" name="Duration (end date)" dataDxfId="184"/>
    <tableColumn id="18" xr3:uid="{A261C6FB-3551-46E6-A0F8-7DFF0DE2FF4F}" name="Phase" dataDxfId="183"/>
    <tableColumn id="19" xr3:uid="{D37E0CF6-1AC4-4C39-A381-41A11DC326DC}" name="Subregion" dataDxfId="182"/>
    <tableColumn id="8" xr3:uid="{B7C8E270-07A8-4089-A6E1-D51FBF317BD1}" name="Geographic coverage" dataDxfId="181"/>
    <tableColumn id="9" xr3:uid="{826713C7-8EEC-468D-B6A4-C9CE1E79C3F2}" name="Country" dataDxfId="180"/>
    <tableColumn id="10" xr3:uid="{77ED77CC-AFDF-44F2-ABBB-FDFFD89A39D7}" name="Background (200 words)" dataDxfId="179"/>
    <tableColumn id="11" xr3:uid="{C5577F7B-E1DA-4AEB-AAF7-8B75352E9AA0}" name="Description (200 words)" dataDxfId="178"/>
    <tableColumn id="12" xr3:uid="{1EBA4593-DD96-40F4-8F92-FCE5A3D805AA}" name="Expected Outcomes (100 words)" dataDxfId="177"/>
    <tableColumn id="20" xr3:uid="{762C409B-CD7B-4FB6-AE9A-339E02665571}" name="Financing req group" dataDxfId="176"/>
    <tableColumn id="13" xr3:uid="{2F91D86E-268C-4D05-A0EB-A1A46BED1D66}" name="Financing Requirement (Estimate/gap in US$)" dataDxfId="175"/>
    <tableColumn id="14" xr3:uid="{1108146B-05FD-4F41-AD90-1AB52998851A}" name="Financing pledged/secured (in US$)" dataDxfId="174"/>
    <tableColumn id="15" xr3:uid="{2227ADC6-E1F2-4BE7-A178-8E8321A79E8B}" name="Partners" dataDxfId="173"/>
    <tableColumn id="16" xr3:uid="{97B58215-5B95-449A-A80F-CCE2BBE30925}" name="Photo/visual" dataDxfId="172"/>
    <tableColumn id="17" xr3:uid="{F005E06E-8F8C-49CF-962E-A89BEF1B13E7}" name="Notes" dataDxfId="17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EC4244-3037-4D1C-9977-E6EDB6B5E939}" name="Table_1" displayName="Table_1" ref="A6:AM40">
  <tableColumns count="39">
    <tableColumn id="1" xr3:uid="{55B5F2A9-9BC1-4B15-AE7F-6617DF056CE5}" name="ID"/>
    <tableColumn id="2" xr3:uid="{715CC6EF-3A77-451E-8DCF-1CF738EB6366}" name="Source name"/>
    <tableColumn id="3" xr3:uid="{C7ADBAB8-658C-4BAA-9952-34B0433E40D4}" name="PROJECT NAME"/>
    <tableColumn id="4" xr3:uid="{4A2A5DEB-2150-47C4-99CD-78E49F15A366}" name="PROJECT OVERVIEW"/>
    <tableColumn id="5" xr3:uid="{834974D1-CB9D-4702-9021-9A7AB6DCBEEA}" name="PROJECT LOCATION"/>
    <tableColumn id="6" xr3:uid="{4ABC208C-900D-46B6-BE0C-0627F87209FF}" name="COUNTRIES OF IMPACT"/>
    <tableColumn id="7" xr3:uid="{E3945166-4CF9-4F4C-BC0D-1AB698F3C732}" name="IMPACT IN COUNTRY / REGION"/>
    <tableColumn id="8" xr3:uid="{B532CFA4-AD82-47BC-A57E-C9DD162F5000}" name="SECTOR"/>
    <tableColumn id="9" xr3:uid="{6964DDBE-2EFD-4196-A5BB-FEE4D9F76F55}" name="SUB-SECTOR"/>
    <tableColumn id="10" xr3:uid="{D6E743E5-6112-4C53-B138-D8CEDEB7F9BF}" name="DEAL TYPE"/>
    <tableColumn id="11" xr3:uid="{E2DE025D-BEEC-4802-B4D0-97AFEAAC5460}" name="PUBLIC CAPITAL INVESTED"/>
    <tableColumn id="12" xr3:uid="{D4B7660A-826C-4C56-8616-2F0FCAF48ADF}" name="SOURCE OF PUBLIC CAPITAL"/>
    <tableColumn id="13" xr3:uid="{8128744B-46B5-4D99-A5A1-84C5D8532B81}" name="PRIVATE CAPITAL INVESTED"/>
    <tableColumn id="14" xr3:uid="{8F2082BE-1478-4842-A504-8ACD98AAA58D}" name="SOURCE OF PRIVATE CAPITAL"/>
    <tableColumn id="15" xr3:uid="{9D90A023-6561-4562-8A94-872CD664D799}" name="TYPE OF FINANCE REQUIRED"/>
    <tableColumn id="16" xr3:uid="{BD3B2B4A-BB1F-4744-B36B-351D14A64052}" name="TOTAL PROJECT INVESTMENT REQUIRED (m$)2"/>
    <tableColumn id="17" xr3:uid="{7FB9F400-6DD7-4D12-BC9C-5237CFC1BDF3}" name="MIN TICKET SIZE"/>
    <tableColumn id="18" xr3:uid="{2A34B5A1-9824-4F3D-ACCE-F14A8A78A11C}" name="TARGET GEARING (DEBT-EQUITY RATIO)"/>
    <tableColumn id="19" xr3:uid="{CBC4B20D-7E27-4B5E-93CF-B3CEE58341C9}" name="PROJECT SPONSORS"/>
    <tableColumn id="20" xr3:uid="{4828C232-806C-40DB-B733-EA61D3A14C99}" name="DEVELOPERS"/>
    <tableColumn id="21" xr3:uid="{6493EE83-8205-48E5-80EF-C51B142A6A10}" name="CONTRACTORS"/>
    <tableColumn id="22" xr3:uid="{19C3F1F9-26E5-4D91-BCCC-AF1725320C73}" name="CONTRACTUAL STRUCTURE"/>
    <tableColumn id="23" xr3:uid="{730C2398-8890-4996-B2F3-31E7C4F4E57F}" name="LATEST MILESTONE"/>
    <tableColumn id="24" xr3:uid="{70B4CCCA-A01D-48A8-B6B2-FACEA681F6EA}" name="CONCEPTUAL DESIGN PERIOD"/>
    <tableColumn id="25" xr3:uid="{5DA828D3-46E3-4396-9ECB-BE2BC7D3DEFA}" name="FEASIBILITY ASSESSMENT PERIOD"/>
    <tableColumn id="26" xr3:uid="{EF17A7A4-1206-4548-9DFA-42F7E104D1FF}" name="STRUCTURING/FINANCIAL CLOSE PERIOD"/>
    <tableColumn id="27" xr3:uid="{A13CAECB-F4F8-44B3-9798-15DFC4A45C76}" name="CONSTRUCTION/BUILD PERIOD"/>
    <tableColumn id="28" xr3:uid="{D904351F-7ABD-4821-8229-9AA822D92C73}" name="OPERATING PERIOD"/>
    <tableColumn id="29" xr3:uid="{DB96DBB4-6F6A-44F2-AA09-0FC15CE3A3A0}" name="OPERATION START DATE"/>
    <tableColumn id="30" xr3:uid="{7688145B-A96F-4034-8986-B73EA8893D70}" name="STAGE OF MATURITY"/>
    <tableColumn id="31" xr3:uid="{83E3EB65-E6E3-4A33-924C-3C233B8C78C7}" name="NATURE OF CLIMATE IMPACT"/>
    <tableColumn id="32" xr3:uid="{6ADE22E9-CBC2-40FA-BB9C-424A2F122C36}" name="SCALE OF IMPACT"/>
    <tableColumn id="33" xr3:uid="{2E901556-6D26-4EB2-BCC0-16663DC16F26}" name="EXPLANATION OF IMPACT"/>
    <tableColumn id="34" xr3:uid="{8933FC4F-3A24-4438-9E26-87EED02BF96D}" name="EXPECTED ADDRESSABLE MARKET"/>
    <tableColumn id="35" xr3:uid="{0D4B862E-EFD5-47E9-9AC2-68B5243C5ECB}" name="SUSTAINABLE DEV GOAL(S)"/>
    <tableColumn id="36" xr3:uid="{66DA29D3-BD2C-45A0-96F9-95DC7AAEADC4}" name="MRV APPROACH"/>
    <tableColumn id="37" xr3:uid="{86EB3883-BCAC-4AF1-A351-E2B75E9BC170}" name="INFORMATION SOURCE"/>
    <tableColumn id="38" xr3:uid="{0367C60B-BFE7-4167-8383-DDFCC1551BE8}" name="CONTACT DETAILS"/>
    <tableColumn id="39" xr3:uid="{92C353A4-C4E9-41B2-ACFD-80B73D4D23A5}" name="COMMENTS"/>
  </tableColumns>
  <tableStyleInfo name="Project-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BF75E5-45DA-41E8-8A33-4A6DC7F201B5}" name="Table212" displayName="Table212" ref="A6:AM40" totalsRowShown="0" headerRowDxfId="150" headerRowBorderDxfId="149" tableBorderDxfId="148">
  <autoFilter ref="A6:AM40" xr:uid="{D20A6F0E-51B0-446C-9709-0F71D102EC1A}"/>
  <sortState xmlns:xlrd2="http://schemas.microsoft.com/office/spreadsheetml/2017/richdata2" ref="A7:AM40">
    <sortCondition ref="E6:E40"/>
  </sortState>
  <tableColumns count="39">
    <tableColumn id="1" xr3:uid="{D5FBE54D-2D5F-45FD-8CEC-A8DCC1658303}" name="ID"/>
    <tableColumn id="37" xr3:uid="{CD2A49E6-BAB1-426D-93F5-9475427455C0}" name="Source name"/>
    <tableColumn id="2" xr3:uid="{1B98B8F5-5ACD-4FFC-B7EB-0BE85DBD43A9}" name="PROJECT NAME" dataDxfId="147"/>
    <tableColumn id="3" xr3:uid="{5836840E-13D0-4AA0-824F-B0675D9F261C}" name="PROJECT OVERVIEW"/>
    <tableColumn id="5" xr3:uid="{4EF83F87-F211-4581-83E4-3D76FCDB309D}" name="PROJECT LOCATION"/>
    <tableColumn id="6" xr3:uid="{247F2FD5-7739-46E3-A134-BED214CA4293}" name="COUNTRIES OF IMPACT"/>
    <tableColumn id="39" xr3:uid="{ACBBD278-2E64-4090-948D-C1EE0B8BEA55}" name="IMPACT IN COUNTRY / REGION"/>
    <tableColumn id="7" xr3:uid="{D78F72B9-9DB3-445B-A1DD-5F4AB44C271F}" name="SECTOR"/>
    <tableColumn id="8" xr3:uid="{B482F9B5-E723-4F4B-AF4E-22BD1759D585}" name="SUB-SECTOR"/>
    <tableColumn id="10" xr3:uid="{7BBEBA91-112D-4808-BA40-AEA812914880}" name="DEAL TYPE"/>
    <tableColumn id="13" xr3:uid="{09157F71-75D3-474C-90F0-C5CBA154BCBD}" name="PUBLIC CAPITAL INVESTED"/>
    <tableColumn id="14" xr3:uid="{F0F22F72-A5AF-4E84-A442-01728D4A4FDE}" name="SOURCE OF PUBLIC CAPITAL"/>
    <tableColumn id="16" xr3:uid="{99850206-1B1D-436C-ADB9-15B48F6491F7}" name="PRIVATE CAPITAL INVESTED"/>
    <tableColumn id="11" xr3:uid="{2D1C31A5-146E-4ADC-87CE-A5814B19EF9F}" name="SOURCE OF PRIVATE CAPITAL"/>
    <tableColumn id="17" xr3:uid="{F29BE696-344C-4D1A-AA8F-0FAB694A44B8}" name="TYPE OF FINANCE REQUIRED"/>
    <tableColumn id="19" xr3:uid="{6A74A6EC-5132-4C3E-B315-AFFFC7A9B0CA}" name="TOTAL PROJECT INVESTMENT REQUIRED (m$)2"/>
    <tableColumn id="15" xr3:uid="{FA667C84-36E0-48EB-8AAB-0A86DBC8D512}" name="MIN TICKET SIZE"/>
    <tableColumn id="18" xr3:uid="{7C0BDD32-F5E9-40F9-BE29-DDBD6B37C875}" name="TARGET GEARING (DEBT-EQUITY RATIO)"/>
    <tableColumn id="40" xr3:uid="{4F0086D5-9C3B-45C7-97E7-CFB6B46299F9}" name="PROJECT SPONSORS"/>
    <tableColumn id="20" xr3:uid="{FF6252DE-49AC-48AB-B714-56456FF092F6}" name="DEVELOPERS"/>
    <tableColumn id="21" xr3:uid="{DE6477AA-1A2D-4F70-80BB-9BD571B1BE0A}" name="CONTRACTORS"/>
    <tableColumn id="22" xr3:uid="{B9D797DC-176A-48E2-A8B5-8F29626F3E23}" name="CONTRACTUAL STRUCTURE"/>
    <tableColumn id="23" xr3:uid="{DBF81EBF-3919-4D58-92C0-110D3830902D}" name="LATEST MILESTONE"/>
    <tableColumn id="24" xr3:uid="{728EE82E-E516-40D7-BBFD-B2F32678649B}" name="CONCEPTUAL DESIGN PERIOD"/>
    <tableColumn id="25" xr3:uid="{9E7E29FC-67D6-4817-91DB-822EE64EE8CD}" name="FEASIBILITY ASSESSMENT PERIOD"/>
    <tableColumn id="26" xr3:uid="{63E8CC6B-BD52-4E1D-A4C4-D0AE3D2A5D62}" name="STRUCTURING/FINANCIAL CLOSE PERIOD"/>
    <tableColumn id="27" xr3:uid="{65F66C2B-92E2-4B6D-A01E-BA9D0A8739FE}" name="CONSTRUCTION/BUILD PERIOD"/>
    <tableColumn id="28" xr3:uid="{A09D49A3-42DF-4C6B-8C09-9849B0FDE88B}" name="OPERATING PERIOD"/>
    <tableColumn id="29" xr3:uid="{8E12D470-128B-4ACB-99E9-4C64BDE8F9D3}" name="OPERATION START DATE"/>
    <tableColumn id="30" xr3:uid="{D7FF302C-1E78-406A-B859-D4D555E3ADDF}" name="STAGE OF MATURITY"/>
    <tableColumn id="31" xr3:uid="{FF9B6B1E-1D56-45F1-B9E6-1D1166B045E2}" name="NATURE OF CLIMATE IMPACT"/>
    <tableColumn id="32" xr3:uid="{E9EB42D5-B5EF-466F-8B78-1B758CBF6CEC}" name="SCALE OF IMPACT"/>
    <tableColumn id="33" xr3:uid="{13BC184E-5C35-423F-A411-F4E294BA6D8F}" name="EXPLANATION OF IMPACT"/>
    <tableColumn id="34" xr3:uid="{BD622FCE-635E-4B96-9116-9050FF2BF003}" name="EXPECTED ADDRESSABLE MARKET"/>
    <tableColumn id="35" xr3:uid="{FE9AA304-54EC-4BFA-854F-9788009B1E61}" name="SUSTAINABLE DEV GOAL(S)"/>
    <tableColumn id="36" xr3:uid="{8D495B9F-22F3-46E8-B090-278C7062C52B}" name="MRV APPROACH"/>
    <tableColumn id="38" xr3:uid="{7C12593E-5F89-4906-BF23-31AD98E2241B}" name="INFORMATION SOURCE"/>
    <tableColumn id="9" xr3:uid="{320A3A21-BFD5-4834-95E6-0305ADF1A1D4}" name="CONTACT DETAILS"/>
    <tableColumn id="4" xr3:uid="{D5C6D1D4-074E-42FE-930F-DFDC7DD714AD}" name="COMMENTS"/>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1C8E91-4281-401D-A9D3-DCE7EF2B60EE}" name="Table245" displayName="Table245" ref="A6:AR32" totalsRowCount="1" headerRowDxfId="137" dataDxfId="135" headerRowBorderDxfId="136" tableBorderDxfId="134">
  <autoFilter ref="A6:AR31" xr:uid="{D20A6F0E-51B0-446C-9709-0F71D102EC1A}"/>
  <sortState xmlns:xlrd2="http://schemas.microsoft.com/office/spreadsheetml/2017/richdata2" ref="A7:AQ30">
    <sortCondition ref="C6:C30"/>
  </sortState>
  <tableColumns count="44">
    <tableColumn id="1" xr3:uid="{DC0584FB-E849-4D58-BB82-AE450DFCEC0C}" name="ID" dataDxfId="133" totalsRowDxfId="43"/>
    <tableColumn id="37" xr3:uid="{DE128CE8-159A-4DA1-86B9-1A90D55E5E6E}" name="Source name" dataDxfId="132" totalsRowDxfId="42"/>
    <tableColumn id="2" xr3:uid="{A408A7A4-1B3B-4C8A-AC52-2A8A5395BC17}" name="ENTERPRISE NAME" dataDxfId="131" totalsRowDxfId="41"/>
    <tableColumn id="3" xr3:uid="{57653C08-D337-41A6-9D9D-A4A3631A29CC}" name="ENTERPRISE OVERVIEW" dataDxfId="130" totalsRowDxfId="40"/>
    <tableColumn id="42" xr3:uid="{9414CB44-24E0-4C95-BC82-4DD2D8656B41}" name="PRESENTED/NOT" dataDxfId="129" totalsRowDxfId="39"/>
    <tableColumn id="40" xr3:uid="{6972A0A7-0AC8-4E49-A999-2EECAE265167}" name="CORE STATUS " dataDxfId="128" totalsRowDxfId="38"/>
    <tableColumn id="27" xr3:uid="{CF846E4D-FF86-4204-9E26-CA060E90B0C0}" name="REGION" dataDxfId="127" totalsRowDxfId="37"/>
    <tableColumn id="26" xr3:uid="{15D2A96F-6967-476E-9783-16574439FE7F}" name="THEME" dataDxfId="126" totalsRowDxfId="36"/>
    <tableColumn id="5" xr3:uid="{B8831E8B-6BFC-43BC-96F7-B8E11E05DD0B}" name="ENTERPRISE LOCATION" dataDxfId="125" totalsRowDxfId="35"/>
    <tableColumn id="43" xr3:uid="{903100FE-F981-4CE5-A071-F017B764E0E2}" name="ECONOMY CLASSIFICATION" dataDxfId="124" totalsRowDxfId="34"/>
    <tableColumn id="6" xr3:uid="{BA632FD0-8496-449A-A02D-832CD50A1A5D}" name="COUNTRIES OF IMPACT" dataDxfId="123" totalsRowDxfId="33"/>
    <tableColumn id="39" xr3:uid="{8D5E5F5F-D00D-464E-A3C4-EA3FC9296E2D}" name="IMPACT IN COUNTRY / REGION" dataDxfId="122" totalsRowDxfId="32"/>
    <tableColumn id="7" xr3:uid="{2E4DC55C-559C-4CE5-B4A9-5F64C557D5C4}" name="SECTOR" dataDxfId="121" totalsRowDxfId="31"/>
    <tableColumn id="8" xr3:uid="{32A14FA6-7386-4D61-958F-9873B50794F9}" name="SUB-SECTOR" dataDxfId="120" totalsRowDxfId="30"/>
    <tableColumn id="25" xr3:uid="{1AD17772-2378-418E-A7E6-FC4011F9CF47}" name="UNIT PRODUCTION" dataDxfId="119" totalsRowDxfId="29"/>
    <tableColumn id="21" xr3:uid="{A6FC35BF-6EAA-4E0D-B78A-F851A161BF1A}" name="CURRENT REVENUE" dataDxfId="118" totalsRowDxfId="28"/>
    <tableColumn id="12" xr3:uid="{8D4D7C3E-301E-4234-8F60-130D51E373AB}" name="TARGET REVENUE" dataDxfId="117" totalsRowDxfId="27"/>
    <tableColumn id="13" xr3:uid="{43E85186-0189-4161-90FA-A89C4B1565CB}" name="PUBLIC CAPITAL INVESTED/ EXPECTED" dataDxfId="116" totalsRowDxfId="26"/>
    <tableColumn id="14" xr3:uid="{E749A5D9-CCF6-453E-B4D3-4FE661EA22FE}" name="SOURCE OF PUBLIC CAPITAL" dataDxfId="115" totalsRowDxfId="25"/>
    <tableColumn id="11" xr3:uid="{6B9F3EEC-23AC-4F54-B404-D73026DF7D9C}" name="PRIVATE CAPITAL INVESTED" dataDxfId="114" totalsRowDxfId="24"/>
    <tableColumn id="10" xr3:uid="{CA20FB12-9864-45D9-983F-AC6F586B027B}" name="SOURCE OF PRIVATE CAPITAL" dataDxfId="113" totalsRowDxfId="23"/>
    <tableColumn id="15" xr3:uid="{5AD874E6-062C-4765-8CA8-66145806F97D}" name="TARGET GEARING (DEBT-EQUITY RATIO)" dataDxfId="112" totalsRowDxfId="22"/>
    <tableColumn id="16" xr3:uid="{F61C40F8-9BD3-47EC-93B3-1408C19F482B}" name="KEY INVESTORS" dataDxfId="111" totalsRowDxfId="21"/>
    <tableColumn id="17" xr3:uid="{CEF6B73B-2440-4BA6-A6F4-A747136ABBB0}" name="TYPE OF FINANCE REQUIRED" dataDxfId="110" totalsRowDxfId="20"/>
    <tableColumn id="44" xr3:uid="{9B7DA158-F36C-44D9-90F5-DEFA92D63098}" name="DEAL SIZE" dataDxfId="109" totalsRowDxfId="19">
      <calculatedColumnFormula array="1">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calculatedColumnFormula>
    </tableColumn>
    <tableColumn id="20" xr3:uid="{2A8AA530-AC91-44CF-A0C2-F49AC98DD43E}" name="AMOUNT OF FINANCING REQUIRED (m$)" totalsRowFunction="sum" dataDxfId="108" totalsRowDxfId="18"/>
    <tableColumn id="18" xr3:uid="{1ADAFC83-F83A-4B25-AF98-56A86A01A92D}" name="MIN SIZE OF INVESTMENT" dataDxfId="107" totalsRowDxfId="17"/>
    <tableColumn id="19" xr3:uid="{3A5D830E-4EEB-4E9B-8572-ECC313E0B415}" name="TOTAL ENTERPRISE VALUE (m$)" dataDxfId="106" totalsRowDxfId="16"/>
    <tableColumn id="22" xr3:uid="{6D9B728D-5486-49B6-AB9B-3BD58F5FD2F6}" name="LEGAL STRUCTURE" dataDxfId="105" totalsRowDxfId="15"/>
    <tableColumn id="23" xr3:uid="{8A4C1F22-3221-4BAA-BD88-CD88D2E1F59F}" name="LATEST MILESTONE" dataDxfId="104" totalsRowDxfId="14"/>
    <tableColumn id="24" xr3:uid="{18719368-2413-4862-A74B-0F25D8D550C2}" name="FEASIBILLITY PERIOD" dataDxfId="103" totalsRowDxfId="13"/>
    <tableColumn id="28" xr3:uid="{E6D1C5C2-093B-4B93-A0E7-7AA545CCD8CC}" name="REVENUE GENERATING" dataDxfId="102" totalsRowDxfId="12"/>
    <tableColumn id="29" xr3:uid="{FD009004-EEA7-4D11-A4CD-6F2D1CB73B06}" name="BREAK-EVEN POINT" dataDxfId="101" totalsRowDxfId="11"/>
    <tableColumn id="30" xr3:uid="{E4106B2B-1A69-45A7-880B-5C0EE418A441}" name="STAGE OF MATURITY" dataDxfId="100" totalsRowDxfId="10"/>
    <tableColumn id="31" xr3:uid="{5E0C4E05-4AC2-4E1E-8A0E-BDA0CD324FE6}" name="NATURE OF CLIMATE IMPACT" dataDxfId="99" totalsRowDxfId="9"/>
    <tableColumn id="32" xr3:uid="{FC876FE0-AA35-42E9-9D47-961A0D7FE6FC}" name="SCALE OF IMPACT" dataDxfId="98" totalsRowDxfId="8"/>
    <tableColumn id="33" xr3:uid="{35A20E5D-E811-403A-BC39-33E4562935EC}" name="EXPLANATION OF IMPACT" dataDxfId="97" totalsRowDxfId="7"/>
    <tableColumn id="34" xr3:uid="{F30645C2-7FAA-4B12-8482-CF4C1D05361B}" name="EXPECTED ADDRESSABLE MARKET" dataDxfId="96" totalsRowDxfId="6"/>
    <tableColumn id="35" xr3:uid="{14F8158B-9B2C-492E-97B0-BCD4A4777AB5}" name="SUSTAINABLE DEV GOAL(S)" dataDxfId="95" totalsRowDxfId="5"/>
    <tableColumn id="36" xr3:uid="{27BC59E0-9BD1-4148-99BD-9992ED6383B2}" name="MRV APPROACH" dataDxfId="94" totalsRowDxfId="4"/>
    <tableColumn id="38" xr3:uid="{C3019869-C1F8-44DC-B698-65DDBEB437F4}" name="INFORMATION SOURCE" dataDxfId="93" totalsRowDxfId="3"/>
    <tableColumn id="9" xr3:uid="{2CDBBEF8-E0D7-41EC-A8CF-C43AA8FCA34F}" name="CONTACT DETAILS" dataDxfId="92" totalsRowDxfId="2"/>
    <tableColumn id="4" xr3:uid="{3BE39B68-4AF4-48D9-95A7-0C1E7B44630C}" name="COMMENTS" dataDxfId="91" totalsRowDxfId="1"/>
    <tableColumn id="41" xr3:uid="{3BBEDC16-D226-4BC7-87D5-03DC55062411}" name="Column1" dataDxfId="90" totalsRowDxfId="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28AC23-DD8A-4817-921C-4CAC80379521}" name="Table24" displayName="Table24" ref="A6:AN70" totalsRowShown="0" headerRowDxfId="87" dataDxfId="85" headerRowBorderDxfId="86" tableBorderDxfId="84">
  <autoFilter ref="A6:AN70" xr:uid="{D20A6F0E-51B0-446C-9709-0F71D102EC1A}"/>
  <sortState xmlns:xlrd2="http://schemas.microsoft.com/office/spreadsheetml/2017/richdata2" ref="A17:AN66">
    <sortCondition ref="G6:G69"/>
  </sortState>
  <tableColumns count="40">
    <tableColumn id="1" xr3:uid="{F765675D-4B5D-4B8D-8AE5-8393B61BD447}" name="ID" dataDxfId="83"/>
    <tableColumn id="28" xr3:uid="{759C074B-582E-4F52-832A-4D4FC3B94AF4}" name="Round 1" dataDxfId="82"/>
    <tableColumn id="13" xr3:uid="{2264CB61-770F-4DFA-8630-E3C94CFB16BE}" name="DATA SUFFICIENCY" dataDxfId="81"/>
    <tableColumn id="37" xr3:uid="{13E15C71-8674-4791-8F36-8FAD8F8472C6}" name="Source name" dataDxfId="80"/>
    <tableColumn id="2" xr3:uid="{A537B20B-7746-4CCC-8B99-E7B83BE4A743}" name="FUND NAME" dataDxfId="79"/>
    <tableColumn id="3" xr3:uid="{66369290-5C42-4163-B5DB-A928DDD28C96}" name="FUND OVERVIEW" dataDxfId="78"/>
    <tableColumn id="14" xr3:uid="{9AE3B962-4BD5-4597-8865-F6D03ADE487A}" name="THEME" dataDxfId="77"/>
    <tableColumn id="22" xr3:uid="{16EAD884-0F7C-461A-96EC-227259DECD36}" name="PRESENTED/NOT" dataDxfId="76"/>
    <tableColumn id="12" xr3:uid="{A180AF27-06C2-41A3-BE21-FDD497719A4B}" name="CORE STATUS" dataDxfId="75"/>
    <tableColumn id="40" xr3:uid="{7DA88336-1134-4DA1-BC5D-306F38CDE488}" name="REGION" dataDxfId="74"/>
    <tableColumn id="5" xr3:uid="{5D4F95AD-D6E6-4301-913F-E7E3552C429B}" name="FUND LOCATION" dataDxfId="73"/>
    <tableColumn id="29" xr3:uid="{0E226260-23E1-4005-83F5-AAA617B4D997}" name="ECONOMY CLASSIFICATION" dataDxfId="72"/>
    <tableColumn id="6" xr3:uid="{5AD35B2A-F784-4AAC-B7B4-31B6464D4E57}" name="COUNTRIES OF IMPACT" dataDxfId="71"/>
    <tableColumn id="39" xr3:uid="{FF5884F8-F1B4-4478-85F8-004BFCF4277E}" name="COUNTRY / REGION IMPACTED" dataDxfId="70"/>
    <tableColumn id="7" xr3:uid="{CCA7C826-4FE8-4AD7-89D2-9F8D0C96C2BD}" name="SECTOR" dataDxfId="69"/>
    <tableColumn id="8" xr3:uid="{AD767804-5859-494A-84D7-50B4905370A8}" name="SUB-SECTOR" dataDxfId="68"/>
    <tableColumn id="10" xr3:uid="{B229C257-B1D9-459D-8F1D-A1B74414B76E}" name="FUND INVESTMENT INSTRUMENTS" dataDxfId="67"/>
    <tableColumn id="21" xr3:uid="{812893FF-EE93-4E5B-8967-D0FEDB859354}" name="PUBLIC CAPITAL INVESTED " dataDxfId="66"/>
    <tableColumn id="23" xr3:uid="{E9972015-99A3-4E1E-9418-46FE422DB41F}" name="SOURCE OF PUBLIC CAPITAL" dataDxfId="65"/>
    <tableColumn id="24" xr3:uid="{9A164DF1-05BC-4C77-9D91-D2006AE1BDA5}" name="RISK MITIGATION" dataDxfId="64"/>
    <tableColumn id="25" xr3:uid="{4073B23F-BCE7-4D07-B1FF-D3BE501F6C53}" name="COMMITMENT TO DATE" dataDxfId="63"/>
    <tableColumn id="11" xr3:uid="{B57B9E54-B0CC-4CCF-A7DD-ADD5ED50794D}" name="CORNERSTONE INVESTORS" dataDxfId="62"/>
    <tableColumn id="30" xr3:uid="{9B0175D4-2FBC-44E5-8338-BF6861EFB12C}" name="DEAL SIZE" dataDxfId="61">
      <calculatedColumnFormula array="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calculatedColumnFormula>
    </tableColumn>
    <tableColumn id="16" xr3:uid="{73207CAD-8892-4437-AEF3-97FB7DD65408}" name="TOTAL FUND SIZE (m$)" dataDxfId="60"/>
    <tableColumn id="15" xr3:uid="{2C4CC875-FEB8-44F9-8162-601AB5613A6A}" name="MINIMUM TICKET SIZE" dataDxfId="59"/>
    <tableColumn id="17" xr3:uid="{BA46BFD5-8340-4852-8694-85676FA06873}" name="TARGET RETURNS" dataDxfId="58"/>
    <tableColumn id="18" xr3:uid="{0CAD0396-2527-4BD5-B6C6-714DD865AD7B}" name="EXPECTED INVESTMENT SIZE" dataDxfId="57"/>
    <tableColumn id="19" xr3:uid="{1065313B-8A00-469D-A774-1330B8C9244D}" name="FEE STRUCTURE " dataDxfId="56"/>
    <tableColumn id="20" xr3:uid="{2270DB29-4193-41A5-A78F-9C8BCC2E6F3A}" name="FUND STRUCTURE" dataDxfId="55"/>
    <tableColumn id="26" xr3:uid="{C2FCEF3B-E8AE-4A61-888B-8F9E5DA58D6C}" name="FUNDRAISING PERIOD" dataDxfId="54"/>
    <tableColumn id="27" xr3:uid="{92A263A4-BDA6-42BD-B352-89B42325BB7D}" name="INVESTMENT PERIOD" dataDxfId="53"/>
    <tableColumn id="31" xr3:uid="{18865115-F897-4A56-A27B-0456FBBF9900}" name="NATURE OF CLIMATE IMPACT" dataDxfId="52"/>
    <tableColumn id="32" xr3:uid="{C53ED874-E963-4D75-B5CA-669C7D295291}" name="SCALE OF IMPACT" dataDxfId="51"/>
    <tableColumn id="33" xr3:uid="{25781350-2760-4225-A8D6-45B7C1B1C1C7}" name="EXPLANATION OF IMPACT" dataDxfId="50"/>
    <tableColumn id="34" xr3:uid="{193432F5-A214-4B5F-83FF-AFFA3D65B360}" name="EXPECTED ADDRESSABLE MARKET" dataDxfId="49"/>
    <tableColumn id="35" xr3:uid="{D18A27A4-E9E6-48F9-8A41-A4C8DDC6E207}" name="SUSTAINABLE DEV GOAL(S)" dataDxfId="48"/>
    <tableColumn id="36" xr3:uid="{2311ED64-A2D0-428A-BE6D-FCBC55FA875F}" name="MRV APPROACH" dataDxfId="47"/>
    <tableColumn id="38" xr3:uid="{35DBE381-4D84-49F3-8780-F49A62D5D5C5}" name="INFORMATION SOURCE" dataDxfId="46"/>
    <tableColumn id="9" xr3:uid="{B72918C1-12E5-408C-8F13-AE975EA44365}" name="CONTACT DETAILS" dataDxfId="45"/>
    <tableColumn id="4" xr3:uid="{B3ED8B3C-80BC-4ABE-B651-55957AA08A45}" name="COMMENTS" dataDxfId="44"/>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 dT="2022-08-19T20:14:13.90" personId="{F50B2703-45CA-450B-8B66-881D1E8C3137}" id="{DA620D6C-E0F7-4488-8AA2-C1F28194BD68}">
    <text>Monto referencial</text>
  </threadedComment>
  <threadedComment ref="Q3" dT="2022-08-19T20:14:13.90" personId="{F50B2703-45CA-450B-8B66-881D1E8C3137}" id="{7B238B4F-E438-4D25-8DE4-86D295EBA7D9}">
    <text>Monto referencial</text>
  </threadedComment>
  <threadedComment ref="Q4" dT="2022-08-19T20:14:13.90" personId="{F50B2703-45CA-450B-8B66-881D1E8C3137}" id="{84F2A415-299B-4479-B235-114491C58265}">
    <text>Monto referencial</text>
  </threadedComment>
  <threadedComment ref="Q5" dT="2022-08-19T20:14:13.90" personId="{F50B2703-45CA-450B-8B66-881D1E8C3137}" id="{8602083A-A974-48B3-B362-75F364F687DD}">
    <text>Monto referencial</text>
  </threadedComment>
  <threadedComment ref="Q6" dT="2022-08-19T20:14:13.90" personId="{F50B2703-45CA-450B-8B66-881D1E8C3137}" id="{38082688-916D-4A60-BB63-29B531F5A164}">
    <text>Monto referencial</text>
  </threadedComment>
  <threadedComment ref="Q7" dT="2022-08-19T20:14:13.90" personId="{F50B2703-45CA-450B-8B66-881D1E8C3137}" id="{5C3E2B77-B8FF-4263-A5E4-364F20958B5A}">
    <text>Monto referencial</text>
  </threadedComment>
  <threadedComment ref="Q8" dT="2022-08-19T20:14:13.90" personId="{F50B2703-45CA-450B-8B66-881D1E8C3137}" id="{D4F2E4BB-E604-4E93-B0BA-F389447F6CC3}">
    <text>Monto referencial</text>
  </threadedComment>
  <threadedComment ref="Q9" dT="2022-08-19T20:14:13.90" personId="{F50B2703-45CA-450B-8B66-881D1E8C3137}" id="{D55A67AC-E503-4CCB-86F4-4C296D964EFB}">
    <text>Monto referencial</text>
  </threadedComment>
  <threadedComment ref="Q10" dT="2022-08-19T20:14:13.90" personId="{F50B2703-45CA-450B-8B66-881D1E8C3137}" id="{91788C1C-52BF-4236-9047-1778359557BB}">
    <text>Monto referencial</text>
  </threadedComment>
  <threadedComment ref="Q11" dT="2022-08-19T20:14:13.90" personId="{F50B2703-45CA-450B-8B66-881D1E8C3137}" id="{F69CB1E0-D040-46E7-A5D1-0CCF874A73F3}">
    <text>Monto referencial</text>
  </threadedComment>
</ThreadedComments>
</file>

<file path=xl/threadedComments/threadedComment2.xml><?xml version="1.0" encoding="utf-8"?>
<ThreadedComments xmlns="http://schemas.microsoft.com/office/spreadsheetml/2018/threadedcomments" xmlns:x="http://schemas.openxmlformats.org/spreadsheetml/2006/main">
  <threadedComment ref="X28" dT="2022-10-07T11:09:56.48" personId="{87145A0E-E247-4EEA-8670-9FA64122DC86}" id="{CD114B4E-185C-4FFA-B609-B977540D7037}">
    <text>Fund size as at 2020. No data for targeted fund size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S.Farrell@southpole.com" TargetMode="External"/><Relationship Id="rId1" Type="http://schemas.openxmlformats.org/officeDocument/2006/relationships/hyperlink" Target="http://cpicfinance.com/" TargetMode="External"/><Relationship Id="rId4" Type="http://schemas.openxmlformats.org/officeDocument/2006/relationships/table" Target="../tables/table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12.%20COP%2027%20Projects/04.%20Client%20meetings%20&amp;%20deliverables/06.%20Data%20Collection%20Master/Kalyanpur-Hydro-Eco-Park-Overview-V2.pdf" TargetMode="External"/><Relationship Id="rId1" Type="http://schemas.openxmlformats.org/officeDocument/2006/relationships/hyperlink" Target="mailto:urbanlab@bu.edu.bd" TargetMode="External"/><Relationship Id="rId5" Type="http://schemas.openxmlformats.org/officeDocument/2006/relationships/table" Target="../tables/table6.xm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9.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8.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ivotTable" Target="../pivotTables/pivotTable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hyperlink" Target="https://datahelpdesk.worldbank.org/knowledgebase/articles/906519-world-bank-country-and-lending-groups" TargetMode="External"/><Relationship Id="rId2" Type="http://schemas.openxmlformats.org/officeDocument/2006/relationships/hyperlink" Target="https://datahelpdesk.worldbank.org/knowledgebase/articles/906519-world-bank-country-and-lending-groups" TargetMode="External"/><Relationship Id="rId1" Type="http://schemas.openxmlformats.org/officeDocument/2006/relationships/hyperlink" Target="https://datahelpdesk.worldbank.org/knowledgebase/articles/906519-world-bank-country-and-lending-groups"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datahelpdesk.worldbank.org/knowledgebase/articles/906519-world-bank-country-and-lending-group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B3B15-44F0-402B-A271-052111C7CA80}">
  <sheetPr codeName="Sheet1">
    <tabColor theme="4"/>
  </sheetPr>
  <dimension ref="B3:U174"/>
  <sheetViews>
    <sheetView showGridLines="0" zoomScale="80" zoomScaleNormal="80" workbookViewId="0">
      <pane xSplit="4" ySplit="5" topLeftCell="E6" activePane="bottomRight" state="frozen"/>
      <selection pane="topRight" activeCell="I113" sqref="I113"/>
      <selection pane="bottomLeft" activeCell="I113" sqref="I113"/>
      <selection pane="bottomRight" activeCell="E27" sqref="E27"/>
    </sheetView>
  </sheetViews>
  <sheetFormatPr defaultColWidth="8.90625" defaultRowHeight="14.5"/>
  <cols>
    <col min="1" max="3" width="2.90625" style="1" customWidth="1"/>
    <col min="4" max="4" width="83" style="1" customWidth="1"/>
    <col min="5" max="5" width="21.90625" style="3" bestFit="1" customWidth="1"/>
    <col min="6" max="6" width="25.453125" style="3" bestFit="1" customWidth="1"/>
    <col min="7" max="7" width="30.54296875" style="3" bestFit="1" customWidth="1"/>
    <col min="8" max="13" width="15.90625" style="1" customWidth="1"/>
    <col min="14" max="14" width="15.90625" style="3" customWidth="1"/>
    <col min="15" max="16" width="15.90625" style="1" customWidth="1"/>
    <col min="17" max="18" width="15.90625" style="2" customWidth="1"/>
    <col min="19" max="19" width="15.90625" style="3" customWidth="1"/>
    <col min="20" max="20" width="15.90625" style="2" customWidth="1"/>
    <col min="21" max="21" width="86.54296875" style="1" customWidth="1"/>
    <col min="22" max="16384" width="8.90625" style="1"/>
  </cols>
  <sheetData>
    <row r="3" spans="4:21">
      <c r="F3" s="15" t="s">
        <v>341</v>
      </c>
      <c r="G3" s="15" t="s">
        <v>341</v>
      </c>
      <c r="H3" s="15" t="s">
        <v>341</v>
      </c>
      <c r="I3" s="15" t="s">
        <v>341</v>
      </c>
      <c r="J3" s="3"/>
      <c r="K3" s="15"/>
      <c r="L3" s="15" t="s">
        <v>341</v>
      </c>
      <c r="M3" s="15" t="s">
        <v>341</v>
      </c>
      <c r="O3" s="15" t="s">
        <v>341</v>
      </c>
    </row>
    <row r="4" spans="4:21" s="5" customFormat="1">
      <c r="D4" s="13"/>
      <c r="E4" s="12" t="s">
        <v>339</v>
      </c>
      <c r="F4" s="12"/>
      <c r="G4" s="12"/>
      <c r="H4" s="11" t="s">
        <v>338</v>
      </c>
      <c r="I4" s="11"/>
      <c r="J4" s="11"/>
      <c r="K4" s="11"/>
      <c r="L4" s="11"/>
      <c r="M4" s="11"/>
      <c r="N4" s="11"/>
      <c r="O4" s="10" t="s">
        <v>337</v>
      </c>
      <c r="P4" s="10"/>
      <c r="Q4" s="10"/>
      <c r="R4" s="10"/>
      <c r="S4" s="10"/>
      <c r="T4" s="10"/>
      <c r="U4" s="10"/>
    </row>
    <row r="5" spans="4:21" s="5" customFormat="1" ht="14.4" customHeight="1">
      <c r="D5" s="8" t="s">
        <v>334</v>
      </c>
      <c r="E5" s="8" t="s">
        <v>333</v>
      </c>
      <c r="F5" s="8" t="s">
        <v>332</v>
      </c>
      <c r="G5" s="8" t="s">
        <v>331</v>
      </c>
      <c r="H5" s="9" t="s">
        <v>330</v>
      </c>
      <c r="I5" s="9" t="s">
        <v>329</v>
      </c>
      <c r="J5" s="9" t="s">
        <v>328</v>
      </c>
      <c r="K5" s="9" t="s">
        <v>327</v>
      </c>
      <c r="L5" s="9" t="s">
        <v>326</v>
      </c>
      <c r="M5" s="8" t="s">
        <v>325</v>
      </c>
      <c r="N5" s="8" t="s">
        <v>324</v>
      </c>
      <c r="O5" s="8" t="s">
        <v>323</v>
      </c>
      <c r="P5" s="9" t="s">
        <v>322</v>
      </c>
      <c r="Q5" s="9" t="s">
        <v>321</v>
      </c>
      <c r="R5" s="9" t="s">
        <v>320</v>
      </c>
      <c r="S5" s="8" t="s">
        <v>319</v>
      </c>
      <c r="T5" s="9" t="s">
        <v>318</v>
      </c>
      <c r="U5" s="8" t="s">
        <v>317</v>
      </c>
    </row>
    <row r="6" spans="4:21" s="5" customFormat="1">
      <c r="D6" s="5" t="s">
        <v>316</v>
      </c>
      <c r="E6" s="5" t="s">
        <v>36</v>
      </c>
      <c r="F6" s="5" t="s">
        <v>197</v>
      </c>
      <c r="G6" s="5" t="s">
        <v>84</v>
      </c>
      <c r="H6" s="5">
        <v>1</v>
      </c>
      <c r="J6" s="5" t="s">
        <v>53</v>
      </c>
      <c r="M6" s="5" t="s">
        <v>132</v>
      </c>
      <c r="N6" s="6" t="s">
        <v>55</v>
      </c>
      <c r="O6" s="5" t="s">
        <v>176</v>
      </c>
      <c r="P6" s="5" t="s">
        <v>203</v>
      </c>
      <c r="Q6" s="7" t="s">
        <v>203</v>
      </c>
      <c r="R6" s="5" t="s">
        <v>271</v>
      </c>
      <c r="S6" s="6">
        <v>4000</v>
      </c>
      <c r="T6" s="5" t="s">
        <v>201</v>
      </c>
      <c r="U6" s="5">
        <v>0</v>
      </c>
    </row>
    <row r="7" spans="4:21" s="5" customFormat="1">
      <c r="D7" s="5" t="s">
        <v>315</v>
      </c>
      <c r="E7" s="5" t="s">
        <v>27</v>
      </c>
      <c r="F7" s="5" t="s">
        <v>197</v>
      </c>
      <c r="G7" s="5" t="s">
        <v>84</v>
      </c>
      <c r="H7" s="5">
        <v>1</v>
      </c>
      <c r="J7" s="5" t="s">
        <v>53</v>
      </c>
      <c r="M7" s="5" t="s">
        <v>132</v>
      </c>
      <c r="N7" s="6" t="s">
        <v>141</v>
      </c>
      <c r="O7" s="5" t="s">
        <v>176</v>
      </c>
      <c r="P7" s="5" t="s">
        <v>203</v>
      </c>
      <c r="Q7" s="7" t="s">
        <v>203</v>
      </c>
      <c r="R7" s="5" t="s">
        <v>314</v>
      </c>
      <c r="S7" s="6">
        <v>0.7</v>
      </c>
      <c r="T7" s="5" t="s">
        <v>215</v>
      </c>
      <c r="U7" s="5">
        <v>0</v>
      </c>
    </row>
    <row r="8" spans="4:21" s="5" customFormat="1">
      <c r="D8" s="5" t="s">
        <v>313</v>
      </c>
      <c r="E8" s="5" t="s">
        <v>45</v>
      </c>
      <c r="F8" s="5" t="s">
        <v>197</v>
      </c>
      <c r="G8" s="5" t="s">
        <v>84</v>
      </c>
      <c r="H8" s="5">
        <v>1</v>
      </c>
      <c r="J8" s="5" t="s">
        <v>53</v>
      </c>
      <c r="M8" s="5" t="s">
        <v>63</v>
      </c>
      <c r="N8" s="6" t="s">
        <v>49</v>
      </c>
      <c r="O8" s="5" t="s">
        <v>176</v>
      </c>
      <c r="P8" s="5" t="s">
        <v>203</v>
      </c>
      <c r="Q8" s="7" t="s">
        <v>203</v>
      </c>
      <c r="R8" s="5" t="s">
        <v>227</v>
      </c>
      <c r="S8" s="6">
        <v>81.466220000000007</v>
      </c>
      <c r="T8" s="5" t="s">
        <v>207</v>
      </c>
      <c r="U8" s="5">
        <v>0</v>
      </c>
    </row>
    <row r="9" spans="4:21" s="5" customFormat="1">
      <c r="D9" s="5" t="s">
        <v>312</v>
      </c>
      <c r="E9" s="5" t="s">
        <v>45</v>
      </c>
      <c r="F9" s="5" t="s">
        <v>197</v>
      </c>
      <c r="G9" s="5" t="s">
        <v>84</v>
      </c>
      <c r="H9" s="5">
        <v>1</v>
      </c>
      <c r="J9" s="5" t="s">
        <v>53</v>
      </c>
      <c r="M9" s="5" t="s">
        <v>63</v>
      </c>
      <c r="N9" s="6" t="s">
        <v>31</v>
      </c>
      <c r="O9" s="5" t="s">
        <v>176</v>
      </c>
      <c r="P9" s="5" t="s">
        <v>203</v>
      </c>
      <c r="Q9" s="7" t="s">
        <v>203</v>
      </c>
      <c r="R9" s="5" t="s">
        <v>227</v>
      </c>
      <c r="S9" s="6">
        <v>5121.6000000000004</v>
      </c>
      <c r="T9" s="5" t="s">
        <v>207</v>
      </c>
      <c r="U9" s="5">
        <v>0</v>
      </c>
    </row>
    <row r="10" spans="4:21" s="5" customFormat="1">
      <c r="D10" s="5" t="s">
        <v>311</v>
      </c>
      <c r="E10" s="5" t="s">
        <v>27</v>
      </c>
      <c r="F10" s="5" t="s">
        <v>72</v>
      </c>
      <c r="G10" s="5" t="s">
        <v>100</v>
      </c>
      <c r="H10" s="5">
        <v>2</v>
      </c>
      <c r="I10" s="5">
        <v>1</v>
      </c>
      <c r="J10" s="5" t="s">
        <v>53</v>
      </c>
      <c r="L10" s="5" t="s">
        <v>70</v>
      </c>
      <c r="M10" s="5" t="s">
        <v>25</v>
      </c>
      <c r="N10" s="6" t="s">
        <v>141</v>
      </c>
      <c r="O10" s="5" t="s">
        <v>176</v>
      </c>
      <c r="P10" s="5" t="s">
        <v>165</v>
      </c>
      <c r="Q10" s="7" t="s">
        <v>237</v>
      </c>
      <c r="R10" s="5" t="s">
        <v>282</v>
      </c>
      <c r="S10" s="6">
        <v>1</v>
      </c>
      <c r="T10" s="5" t="s">
        <v>215</v>
      </c>
      <c r="U10" s="5">
        <v>0</v>
      </c>
    </row>
    <row r="11" spans="4:21" s="5" customFormat="1">
      <c r="D11" s="5" t="s">
        <v>310</v>
      </c>
      <c r="E11" s="5" t="s">
        <v>27</v>
      </c>
      <c r="F11" s="5" t="s">
        <v>197</v>
      </c>
      <c r="G11" s="5" t="s">
        <v>84</v>
      </c>
      <c r="H11" s="5">
        <v>1</v>
      </c>
      <c r="J11" s="5" t="s">
        <v>53</v>
      </c>
      <c r="M11" s="5" t="s">
        <v>63</v>
      </c>
      <c r="N11" s="6" t="s">
        <v>47</v>
      </c>
      <c r="O11" s="5" t="s">
        <v>176</v>
      </c>
      <c r="P11" s="5" t="s">
        <v>203</v>
      </c>
      <c r="Q11" s="7" t="s">
        <v>203</v>
      </c>
      <c r="R11" s="5" t="s">
        <v>227</v>
      </c>
      <c r="S11" s="6">
        <v>140</v>
      </c>
      <c r="T11" s="5" t="s">
        <v>215</v>
      </c>
      <c r="U11" s="5">
        <v>0</v>
      </c>
    </row>
    <row r="12" spans="4:21" s="5" customFormat="1">
      <c r="D12" s="5" t="s">
        <v>309</v>
      </c>
      <c r="E12" s="5" t="s">
        <v>45</v>
      </c>
      <c r="F12" s="5" t="s">
        <v>197</v>
      </c>
      <c r="G12" s="5" t="s">
        <v>84</v>
      </c>
      <c r="H12" s="5">
        <v>1</v>
      </c>
      <c r="J12" s="5" t="s">
        <v>53</v>
      </c>
      <c r="M12" s="5" t="s">
        <v>63</v>
      </c>
      <c r="N12" s="6" t="s">
        <v>31</v>
      </c>
      <c r="O12" s="5" t="s">
        <v>176</v>
      </c>
      <c r="P12" s="5" t="s">
        <v>203</v>
      </c>
      <c r="Q12" s="7" t="s">
        <v>203</v>
      </c>
      <c r="R12" s="5" t="s">
        <v>227</v>
      </c>
      <c r="S12" s="6">
        <v>7000</v>
      </c>
      <c r="T12" s="5" t="s">
        <v>207</v>
      </c>
      <c r="U12" s="5">
        <v>0</v>
      </c>
    </row>
    <row r="13" spans="4:21" s="5" customFormat="1">
      <c r="D13" s="5" t="s">
        <v>308</v>
      </c>
      <c r="E13" s="5" t="s">
        <v>27</v>
      </c>
      <c r="F13" s="5" t="s">
        <v>197</v>
      </c>
      <c r="G13" s="5" t="s">
        <v>84</v>
      </c>
      <c r="H13" s="5">
        <v>3</v>
      </c>
      <c r="J13" s="5" t="s">
        <v>41</v>
      </c>
      <c r="N13" s="6" t="s">
        <v>78</v>
      </c>
      <c r="O13" s="5" t="s">
        <v>176</v>
      </c>
      <c r="P13" s="5" t="s">
        <v>242</v>
      </c>
      <c r="Q13" s="7" t="s">
        <v>241</v>
      </c>
      <c r="R13" s="5" t="s">
        <v>307</v>
      </c>
      <c r="S13" s="6">
        <v>10</v>
      </c>
      <c r="T13" s="5" t="s">
        <v>218</v>
      </c>
      <c r="U13" s="5">
        <v>0</v>
      </c>
    </row>
    <row r="14" spans="4:21" s="5" customFormat="1">
      <c r="D14" s="5" t="s">
        <v>306</v>
      </c>
      <c r="E14" s="5" t="s">
        <v>45</v>
      </c>
      <c r="F14" s="5" t="s">
        <v>85</v>
      </c>
      <c r="G14" s="5" t="s">
        <v>84</v>
      </c>
      <c r="H14" s="5">
        <v>1</v>
      </c>
      <c r="I14" s="5">
        <v>2</v>
      </c>
      <c r="J14" s="5" t="s">
        <v>41</v>
      </c>
      <c r="L14" s="5" t="s">
        <v>103</v>
      </c>
      <c r="M14" s="5" t="s">
        <v>63</v>
      </c>
      <c r="N14" s="6" t="s">
        <v>55</v>
      </c>
      <c r="O14" s="5" t="s">
        <v>176</v>
      </c>
      <c r="P14" s="5" t="s">
        <v>175</v>
      </c>
      <c r="Q14" s="7" t="s">
        <v>237</v>
      </c>
      <c r="R14" s="5" t="s">
        <v>249</v>
      </c>
      <c r="S14" s="6">
        <v>2600</v>
      </c>
      <c r="T14" s="5" t="s">
        <v>207</v>
      </c>
      <c r="U14" s="5" t="s">
        <v>305</v>
      </c>
    </row>
    <row r="15" spans="4:21" s="5" customFormat="1">
      <c r="D15" s="5" t="s">
        <v>304</v>
      </c>
      <c r="E15" s="5" t="s">
        <v>36</v>
      </c>
      <c r="F15" s="5" t="s">
        <v>197</v>
      </c>
      <c r="G15" s="5" t="s">
        <v>84</v>
      </c>
      <c r="H15" s="5">
        <v>3</v>
      </c>
      <c r="J15" s="5" t="s">
        <v>41</v>
      </c>
      <c r="M15" s="5" t="s">
        <v>63</v>
      </c>
      <c r="N15" s="6" t="s">
        <v>49</v>
      </c>
      <c r="O15" s="5" t="s">
        <v>176</v>
      </c>
      <c r="P15" s="5" t="s">
        <v>242</v>
      </c>
      <c r="Q15" s="7" t="s">
        <v>241</v>
      </c>
      <c r="R15" s="5" t="s">
        <v>240</v>
      </c>
      <c r="S15" s="6">
        <v>60</v>
      </c>
      <c r="T15" s="5" t="s">
        <v>222</v>
      </c>
      <c r="U15" s="5" t="s">
        <v>303</v>
      </c>
    </row>
    <row r="16" spans="4:21" s="5" customFormat="1">
      <c r="D16" s="5" t="s">
        <v>302</v>
      </c>
      <c r="E16" s="5" t="s">
        <v>36</v>
      </c>
      <c r="F16" s="5" t="s">
        <v>72</v>
      </c>
      <c r="G16" s="5" t="s">
        <v>84</v>
      </c>
      <c r="H16" s="5">
        <v>2</v>
      </c>
      <c r="I16" s="5">
        <v>6</v>
      </c>
      <c r="J16" s="5" t="s">
        <v>41</v>
      </c>
      <c r="L16" s="5" t="s">
        <v>70</v>
      </c>
      <c r="M16" s="5" t="s">
        <v>63</v>
      </c>
      <c r="N16" s="6" t="s">
        <v>55</v>
      </c>
      <c r="O16" s="5" t="s">
        <v>176</v>
      </c>
      <c r="P16" s="5" t="s">
        <v>165</v>
      </c>
      <c r="Q16" s="7" t="s">
        <v>237</v>
      </c>
      <c r="R16" s="5" t="s">
        <v>236</v>
      </c>
      <c r="S16" s="6">
        <v>3004</v>
      </c>
      <c r="T16" s="5" t="s">
        <v>222</v>
      </c>
      <c r="U16" s="5" t="s">
        <v>301</v>
      </c>
    </row>
    <row r="17" spans="4:21" s="5" customFormat="1">
      <c r="D17" s="5" t="s">
        <v>300</v>
      </c>
      <c r="E17" s="5" t="s">
        <v>36</v>
      </c>
      <c r="H17" s="5">
        <v>1</v>
      </c>
      <c r="J17" s="5" t="s">
        <v>41</v>
      </c>
      <c r="N17" s="6" t="s">
        <v>49</v>
      </c>
      <c r="O17" s="5" t="s">
        <v>176</v>
      </c>
      <c r="P17" s="5" t="s">
        <v>203</v>
      </c>
      <c r="Q17" s="7" t="s">
        <v>203</v>
      </c>
      <c r="R17" s="5" t="s">
        <v>219</v>
      </c>
      <c r="S17" s="6">
        <v>88.9</v>
      </c>
      <c r="T17" s="5" t="s">
        <v>222</v>
      </c>
      <c r="U17" s="5">
        <v>0</v>
      </c>
    </row>
    <row r="18" spans="4:21" s="5" customFormat="1">
      <c r="D18" s="5" t="s">
        <v>299</v>
      </c>
      <c r="E18" s="5" t="s">
        <v>36</v>
      </c>
      <c r="F18" s="5" t="s">
        <v>72</v>
      </c>
      <c r="G18" s="5" t="s">
        <v>84</v>
      </c>
      <c r="H18" s="5">
        <v>1</v>
      </c>
      <c r="J18" s="5" t="s">
        <v>41</v>
      </c>
      <c r="L18" s="5" t="s">
        <v>79</v>
      </c>
      <c r="M18" s="5" t="s">
        <v>63</v>
      </c>
      <c r="N18" s="6" t="s">
        <v>55</v>
      </c>
      <c r="O18" s="5" t="s">
        <v>176</v>
      </c>
      <c r="P18" s="5" t="s">
        <v>175</v>
      </c>
      <c r="Q18" s="7" t="s">
        <v>224</v>
      </c>
      <c r="R18" s="5" t="s">
        <v>247</v>
      </c>
      <c r="S18" s="6">
        <v>1300</v>
      </c>
      <c r="T18" s="5" t="s">
        <v>201</v>
      </c>
      <c r="U18" s="5">
        <v>0</v>
      </c>
    </row>
    <row r="19" spans="4:21" s="5" customFormat="1">
      <c r="D19" s="5" t="s">
        <v>298</v>
      </c>
      <c r="E19" s="5" t="s">
        <v>36</v>
      </c>
      <c r="F19" s="5" t="s">
        <v>72</v>
      </c>
      <c r="G19" s="5" t="s">
        <v>84</v>
      </c>
      <c r="H19" s="5">
        <v>1</v>
      </c>
      <c r="J19" s="5" t="s">
        <v>41</v>
      </c>
      <c r="L19" s="5" t="s">
        <v>79</v>
      </c>
      <c r="M19" s="5" t="s">
        <v>63</v>
      </c>
      <c r="N19" s="6" t="s">
        <v>51</v>
      </c>
      <c r="O19" s="5" t="s">
        <v>176</v>
      </c>
      <c r="P19" s="5" t="s">
        <v>175</v>
      </c>
      <c r="Q19" s="7" t="s">
        <v>224</v>
      </c>
      <c r="R19" s="5" t="s">
        <v>247</v>
      </c>
      <c r="S19" s="6">
        <v>540</v>
      </c>
      <c r="T19" s="5" t="s">
        <v>201</v>
      </c>
      <c r="U19" s="5">
        <v>0</v>
      </c>
    </row>
    <row r="20" spans="4:21" s="5" customFormat="1">
      <c r="D20" s="5" t="s">
        <v>297</v>
      </c>
      <c r="E20" s="5" t="s">
        <v>45</v>
      </c>
      <c r="F20" s="5" t="s">
        <v>197</v>
      </c>
      <c r="G20" s="5" t="s">
        <v>84</v>
      </c>
      <c r="H20" s="5">
        <v>1</v>
      </c>
      <c r="J20" s="5" t="s">
        <v>41</v>
      </c>
      <c r="M20" s="5" t="s">
        <v>63</v>
      </c>
      <c r="N20" s="6" t="s">
        <v>31</v>
      </c>
      <c r="O20" s="5" t="s">
        <v>176</v>
      </c>
      <c r="P20" s="5" t="s">
        <v>203</v>
      </c>
      <c r="Q20" s="7" t="s">
        <v>203</v>
      </c>
      <c r="R20" s="5" t="s">
        <v>271</v>
      </c>
      <c r="S20" s="6">
        <v>5500</v>
      </c>
      <c r="T20" s="5" t="s">
        <v>244</v>
      </c>
      <c r="U20" s="5">
        <v>0</v>
      </c>
    </row>
    <row r="21" spans="4:21" s="5" customFormat="1">
      <c r="D21" s="5" t="s">
        <v>296</v>
      </c>
      <c r="E21" s="5" t="s">
        <v>36</v>
      </c>
      <c r="F21" s="5" t="s">
        <v>85</v>
      </c>
      <c r="G21" s="5" t="s">
        <v>84</v>
      </c>
      <c r="H21" s="5">
        <v>1</v>
      </c>
      <c r="J21" s="5" t="s">
        <v>41</v>
      </c>
      <c r="L21" s="5" t="s">
        <v>70</v>
      </c>
      <c r="M21" s="5" t="s">
        <v>63</v>
      </c>
      <c r="N21" s="6" t="s">
        <v>51</v>
      </c>
      <c r="O21" s="5" t="s">
        <v>176</v>
      </c>
      <c r="P21" s="5" t="s">
        <v>175</v>
      </c>
      <c r="Q21" s="7" t="s">
        <v>237</v>
      </c>
      <c r="R21" s="5" t="s">
        <v>249</v>
      </c>
      <c r="S21" s="6">
        <v>501</v>
      </c>
      <c r="T21" s="5" t="s">
        <v>201</v>
      </c>
      <c r="U21" s="5">
        <v>0</v>
      </c>
    </row>
    <row r="22" spans="4:21" s="5" customFormat="1">
      <c r="D22" s="5" t="s">
        <v>295</v>
      </c>
      <c r="E22" s="5" t="s">
        <v>45</v>
      </c>
      <c r="F22" s="5" t="s">
        <v>85</v>
      </c>
      <c r="G22" s="5" t="s">
        <v>84</v>
      </c>
      <c r="H22" s="5">
        <v>1</v>
      </c>
      <c r="J22" s="5" t="s">
        <v>41</v>
      </c>
      <c r="M22" s="5" t="s">
        <v>63</v>
      </c>
      <c r="N22" s="6" t="s">
        <v>47</v>
      </c>
      <c r="O22" s="5" t="s">
        <v>176</v>
      </c>
      <c r="P22" s="5" t="s">
        <v>175</v>
      </c>
      <c r="Q22" s="7" t="s">
        <v>224</v>
      </c>
      <c r="R22" s="5" t="s">
        <v>223</v>
      </c>
      <c r="S22" s="6">
        <v>240</v>
      </c>
      <c r="T22" s="5" t="s">
        <v>207</v>
      </c>
      <c r="U22" s="5">
        <v>0</v>
      </c>
    </row>
    <row r="23" spans="4:21" s="5" customFormat="1">
      <c r="D23" s="5" t="s">
        <v>294</v>
      </c>
      <c r="E23" s="5" t="s">
        <v>36</v>
      </c>
      <c r="F23" s="5" t="s">
        <v>197</v>
      </c>
      <c r="G23" s="5" t="s">
        <v>84</v>
      </c>
      <c r="H23" s="5">
        <v>3</v>
      </c>
      <c r="J23" s="5" t="s">
        <v>177</v>
      </c>
      <c r="M23" s="5" t="s">
        <v>63</v>
      </c>
      <c r="N23" s="6" t="s">
        <v>141</v>
      </c>
      <c r="O23" s="5" t="s">
        <v>176</v>
      </c>
      <c r="P23" s="5" t="s">
        <v>242</v>
      </c>
      <c r="Q23" s="7" t="s">
        <v>241</v>
      </c>
      <c r="R23" s="5" t="s">
        <v>293</v>
      </c>
      <c r="S23" s="6">
        <v>0.3</v>
      </c>
      <c r="T23" s="5" t="s">
        <v>222</v>
      </c>
      <c r="U23" s="5">
        <v>0</v>
      </c>
    </row>
    <row r="24" spans="4:21" s="5" customFormat="1">
      <c r="D24" s="5" t="s">
        <v>292</v>
      </c>
      <c r="E24" s="5" t="s">
        <v>36</v>
      </c>
      <c r="H24" s="5">
        <v>1</v>
      </c>
      <c r="J24" s="5" t="s">
        <v>177</v>
      </c>
      <c r="N24" s="6" t="s">
        <v>49</v>
      </c>
      <c r="O24" s="5" t="s">
        <v>176</v>
      </c>
      <c r="P24" s="5" t="s">
        <v>175</v>
      </c>
      <c r="Q24" s="7" t="s">
        <v>237</v>
      </c>
      <c r="R24" s="5" t="s">
        <v>249</v>
      </c>
      <c r="S24" s="6">
        <v>55.2</v>
      </c>
      <c r="T24" s="5" t="s">
        <v>222</v>
      </c>
      <c r="U24" s="5">
        <v>0</v>
      </c>
    </row>
    <row r="25" spans="4:21" s="5" customFormat="1">
      <c r="D25" s="5" t="s">
        <v>291</v>
      </c>
      <c r="E25" s="5" t="s">
        <v>36</v>
      </c>
      <c r="F25" s="5" t="s">
        <v>197</v>
      </c>
      <c r="G25" s="5" t="s">
        <v>84</v>
      </c>
      <c r="H25" s="5">
        <v>1</v>
      </c>
      <c r="J25" s="5" t="s">
        <v>177</v>
      </c>
      <c r="M25" s="5" t="s">
        <v>63</v>
      </c>
      <c r="N25" s="6" t="s">
        <v>31</v>
      </c>
      <c r="O25" s="5" t="s">
        <v>176</v>
      </c>
      <c r="P25" s="5" t="s">
        <v>203</v>
      </c>
      <c r="Q25" s="7" t="s">
        <v>203</v>
      </c>
      <c r="R25" s="5" t="s">
        <v>227</v>
      </c>
      <c r="S25" s="6">
        <v>7045</v>
      </c>
      <c r="T25" s="5" t="s">
        <v>201</v>
      </c>
      <c r="U25" s="5">
        <v>0</v>
      </c>
    </row>
    <row r="26" spans="4:21" s="5" customFormat="1">
      <c r="D26" s="5" t="s">
        <v>290</v>
      </c>
      <c r="E26" s="5" t="s">
        <v>27</v>
      </c>
      <c r="H26" s="5">
        <v>1</v>
      </c>
      <c r="J26" s="5" t="s">
        <v>177</v>
      </c>
      <c r="N26" s="6" t="s">
        <v>31</v>
      </c>
      <c r="O26" s="5" t="s">
        <v>176</v>
      </c>
      <c r="P26" s="5" t="s">
        <v>203</v>
      </c>
      <c r="Q26" s="7" t="s">
        <v>203</v>
      </c>
      <c r="R26" s="5" t="s">
        <v>271</v>
      </c>
      <c r="S26" s="6">
        <v>5402.9</v>
      </c>
      <c r="T26" s="5" t="s">
        <v>215</v>
      </c>
      <c r="U26" s="5">
        <v>0</v>
      </c>
    </row>
    <row r="27" spans="4:21" s="5" customFormat="1">
      <c r="D27" s="5" t="s">
        <v>289</v>
      </c>
      <c r="E27" s="5" t="s">
        <v>36</v>
      </c>
      <c r="F27" s="5" t="s">
        <v>72</v>
      </c>
      <c r="G27" s="5" t="s">
        <v>84</v>
      </c>
      <c r="H27" s="5">
        <v>1</v>
      </c>
      <c r="J27" s="5" t="s">
        <v>177</v>
      </c>
      <c r="L27" s="5" t="s">
        <v>79</v>
      </c>
      <c r="M27" s="5" t="s">
        <v>63</v>
      </c>
      <c r="N27" s="6" t="s">
        <v>51</v>
      </c>
      <c r="O27" s="5" t="s">
        <v>176</v>
      </c>
      <c r="P27" s="5" t="s">
        <v>175</v>
      </c>
      <c r="Q27" s="7" t="s">
        <v>224</v>
      </c>
      <c r="R27" s="5" t="s">
        <v>247</v>
      </c>
      <c r="S27" s="6">
        <v>613</v>
      </c>
      <c r="T27" s="5" t="s">
        <v>201</v>
      </c>
      <c r="U27" s="5">
        <v>0</v>
      </c>
    </row>
    <row r="28" spans="4:21" s="5" customFormat="1">
      <c r="D28" s="5" t="s">
        <v>288</v>
      </c>
      <c r="E28" s="5" t="s">
        <v>45</v>
      </c>
      <c r="F28" s="5" t="s">
        <v>72</v>
      </c>
      <c r="G28" s="5" t="s">
        <v>84</v>
      </c>
      <c r="H28" s="5">
        <v>1</v>
      </c>
      <c r="J28" s="5" t="s">
        <v>177</v>
      </c>
      <c r="L28" s="5" t="s">
        <v>79</v>
      </c>
      <c r="M28" s="5" t="s">
        <v>63</v>
      </c>
      <c r="N28" s="6" t="s">
        <v>31</v>
      </c>
      <c r="O28" s="5" t="s">
        <v>176</v>
      </c>
      <c r="P28" s="5" t="s">
        <v>175</v>
      </c>
      <c r="Q28" s="7" t="s">
        <v>224</v>
      </c>
      <c r="R28" s="5" t="s">
        <v>247</v>
      </c>
      <c r="S28" s="6">
        <v>5800</v>
      </c>
      <c r="T28" s="5" t="s">
        <v>207</v>
      </c>
      <c r="U28" s="5" t="s">
        <v>287</v>
      </c>
    </row>
    <row r="29" spans="4:21" s="5" customFormat="1">
      <c r="D29" s="5" t="s">
        <v>286</v>
      </c>
      <c r="E29" s="5" t="s">
        <v>45</v>
      </c>
      <c r="F29" s="5" t="s">
        <v>197</v>
      </c>
      <c r="G29" s="5" t="s">
        <v>84</v>
      </c>
      <c r="H29" s="5">
        <v>3</v>
      </c>
      <c r="J29" s="5" t="s">
        <v>177</v>
      </c>
      <c r="M29" s="5" t="s">
        <v>63</v>
      </c>
      <c r="N29" s="6" t="s">
        <v>49</v>
      </c>
      <c r="O29" s="5" t="s">
        <v>176</v>
      </c>
      <c r="P29" s="5" t="s">
        <v>242</v>
      </c>
      <c r="Q29" s="7" t="s">
        <v>241</v>
      </c>
      <c r="R29" s="5" t="s">
        <v>240</v>
      </c>
      <c r="S29" s="6">
        <v>74.5</v>
      </c>
      <c r="T29" s="5" t="s">
        <v>244</v>
      </c>
      <c r="U29" s="5" t="s">
        <v>285</v>
      </c>
    </row>
    <row r="30" spans="4:21" s="5" customFormat="1">
      <c r="D30" s="5" t="s">
        <v>284</v>
      </c>
      <c r="E30" s="5" t="s">
        <v>36</v>
      </c>
      <c r="F30" s="5" t="s">
        <v>197</v>
      </c>
      <c r="G30" s="5" t="s">
        <v>84</v>
      </c>
      <c r="H30" s="5">
        <v>1</v>
      </c>
      <c r="J30" s="5" t="s">
        <v>177</v>
      </c>
      <c r="M30" s="5" t="s">
        <v>38</v>
      </c>
      <c r="N30" s="6" t="s">
        <v>44</v>
      </c>
      <c r="O30" s="5" t="s">
        <v>176</v>
      </c>
      <c r="P30" s="5" t="s">
        <v>203</v>
      </c>
      <c r="Q30" s="7" t="s">
        <v>203</v>
      </c>
      <c r="R30" s="5" t="s">
        <v>227</v>
      </c>
      <c r="S30" s="6">
        <v>21070</v>
      </c>
      <c r="T30" s="5" t="s">
        <v>201</v>
      </c>
      <c r="U30" s="5">
        <v>0</v>
      </c>
    </row>
    <row r="31" spans="4:21" s="5" customFormat="1">
      <c r="D31" s="5" t="s">
        <v>283</v>
      </c>
      <c r="E31" s="5" t="s">
        <v>45</v>
      </c>
      <c r="F31" s="5" t="s">
        <v>72</v>
      </c>
      <c r="G31" s="5" t="s">
        <v>84</v>
      </c>
      <c r="H31" s="5">
        <v>1</v>
      </c>
      <c r="J31" s="5" t="s">
        <v>177</v>
      </c>
      <c r="L31" s="5" t="s">
        <v>79</v>
      </c>
      <c r="M31" s="5" t="s">
        <v>63</v>
      </c>
      <c r="N31" s="6" t="s">
        <v>47</v>
      </c>
      <c r="O31" s="5" t="s">
        <v>176</v>
      </c>
      <c r="P31" s="5" t="s">
        <v>175</v>
      </c>
      <c r="Q31" s="7" t="s">
        <v>224</v>
      </c>
      <c r="R31" s="5" t="s">
        <v>282</v>
      </c>
      <c r="S31" s="6">
        <v>250</v>
      </c>
      <c r="T31" s="5" t="s">
        <v>244</v>
      </c>
      <c r="U31" s="5" t="s">
        <v>281</v>
      </c>
    </row>
    <row r="32" spans="4:21" s="5" customFormat="1">
      <c r="D32" s="5" t="s">
        <v>280</v>
      </c>
      <c r="E32" s="5" t="s">
        <v>36</v>
      </c>
      <c r="H32" s="5">
        <v>1</v>
      </c>
      <c r="J32" s="5" t="s">
        <v>177</v>
      </c>
      <c r="N32" s="6" t="s">
        <v>47</v>
      </c>
      <c r="O32" s="5" t="s">
        <v>176</v>
      </c>
      <c r="P32" s="5" t="s">
        <v>175</v>
      </c>
      <c r="Q32" s="7" t="s">
        <v>237</v>
      </c>
      <c r="R32" s="5" t="s">
        <v>249</v>
      </c>
      <c r="S32" s="6">
        <v>169</v>
      </c>
      <c r="T32" s="5" t="s">
        <v>222</v>
      </c>
      <c r="U32" s="5">
        <v>0</v>
      </c>
    </row>
    <row r="33" spans="4:21" s="5" customFormat="1">
      <c r="D33" s="5" t="s">
        <v>279</v>
      </c>
      <c r="E33" s="5" t="s">
        <v>36</v>
      </c>
      <c r="H33" s="5">
        <v>1</v>
      </c>
      <c r="J33" s="5" t="s">
        <v>213</v>
      </c>
      <c r="N33" s="6" t="s">
        <v>51</v>
      </c>
      <c r="O33" s="5" t="s">
        <v>176</v>
      </c>
      <c r="P33" s="5" t="s">
        <v>175</v>
      </c>
      <c r="Q33" s="7" t="s">
        <v>224</v>
      </c>
      <c r="R33" s="5" t="s">
        <v>247</v>
      </c>
      <c r="S33" s="6">
        <v>712</v>
      </c>
      <c r="T33" s="5" t="s">
        <v>222</v>
      </c>
      <c r="U33" s="5">
        <v>0</v>
      </c>
    </row>
    <row r="34" spans="4:21" s="5" customFormat="1">
      <c r="D34" s="5" t="s">
        <v>278</v>
      </c>
      <c r="E34" s="5" t="s">
        <v>27</v>
      </c>
      <c r="H34" s="5">
        <v>1</v>
      </c>
      <c r="J34" s="5" t="s">
        <v>213</v>
      </c>
      <c r="N34" s="6" t="s">
        <v>51</v>
      </c>
      <c r="O34" s="5" t="s">
        <v>176</v>
      </c>
      <c r="P34" s="5" t="s">
        <v>175</v>
      </c>
      <c r="Q34" s="7" t="s">
        <v>237</v>
      </c>
      <c r="R34" s="5" t="s">
        <v>249</v>
      </c>
      <c r="S34" s="6">
        <v>634</v>
      </c>
      <c r="T34" s="5" t="s">
        <v>215</v>
      </c>
      <c r="U34" s="5">
        <v>0</v>
      </c>
    </row>
    <row r="35" spans="4:21" s="5" customFormat="1">
      <c r="D35" s="5" t="s">
        <v>277</v>
      </c>
      <c r="E35" s="5" t="s">
        <v>45</v>
      </c>
      <c r="F35" s="5" t="s">
        <v>197</v>
      </c>
      <c r="G35" s="5" t="s">
        <v>84</v>
      </c>
      <c r="H35" s="5">
        <v>1</v>
      </c>
      <c r="J35" s="5" t="s">
        <v>213</v>
      </c>
      <c r="M35" s="5" t="s">
        <v>63</v>
      </c>
      <c r="N35" s="6" t="s">
        <v>55</v>
      </c>
      <c r="O35" s="5" t="s">
        <v>176</v>
      </c>
      <c r="P35" s="5" t="s">
        <v>203</v>
      </c>
      <c r="Q35" s="7" t="s">
        <v>203</v>
      </c>
      <c r="R35" s="5" t="s">
        <v>271</v>
      </c>
      <c r="S35" s="6">
        <v>3676</v>
      </c>
      <c r="T35" s="5" t="s">
        <v>244</v>
      </c>
      <c r="U35" s="5">
        <v>0</v>
      </c>
    </row>
    <row r="36" spans="4:21" s="5" customFormat="1">
      <c r="D36" s="5" t="s">
        <v>276</v>
      </c>
      <c r="E36" s="5" t="s">
        <v>36</v>
      </c>
      <c r="F36" s="5" t="s">
        <v>197</v>
      </c>
      <c r="G36" s="5" t="s">
        <v>84</v>
      </c>
      <c r="H36" s="5">
        <v>1</v>
      </c>
      <c r="I36" s="5">
        <v>6</v>
      </c>
      <c r="J36" s="5" t="s">
        <v>213</v>
      </c>
      <c r="M36" s="5" t="s">
        <v>63</v>
      </c>
      <c r="N36" s="6" t="s">
        <v>47</v>
      </c>
      <c r="O36" s="5" t="s">
        <v>176</v>
      </c>
      <c r="P36" s="5" t="s">
        <v>203</v>
      </c>
      <c r="Q36" s="7" t="s">
        <v>203</v>
      </c>
      <c r="R36" s="5" t="s">
        <v>234</v>
      </c>
      <c r="S36" s="6">
        <v>298</v>
      </c>
      <c r="T36" s="5" t="s">
        <v>201</v>
      </c>
      <c r="U36" s="5">
        <v>0</v>
      </c>
    </row>
    <row r="37" spans="4:21" s="5" customFormat="1">
      <c r="D37" s="5" t="s">
        <v>275</v>
      </c>
      <c r="E37" s="5" t="s">
        <v>36</v>
      </c>
      <c r="H37" s="5">
        <v>1</v>
      </c>
      <c r="J37" s="5" t="s">
        <v>213</v>
      </c>
      <c r="N37" s="6" t="s">
        <v>44</v>
      </c>
      <c r="O37" s="5" t="s">
        <v>176</v>
      </c>
      <c r="P37" s="5" t="s">
        <v>203</v>
      </c>
      <c r="Q37" s="7" t="s">
        <v>203</v>
      </c>
      <c r="R37" s="5" t="s">
        <v>271</v>
      </c>
      <c r="S37" s="6">
        <v>12000</v>
      </c>
      <c r="T37" s="5" t="s">
        <v>222</v>
      </c>
      <c r="U37" s="5">
        <v>0</v>
      </c>
    </row>
    <row r="38" spans="4:21" s="5" customFormat="1">
      <c r="D38" s="5" t="s">
        <v>274</v>
      </c>
      <c r="E38" s="5" t="s">
        <v>36</v>
      </c>
      <c r="F38" s="5" t="s">
        <v>197</v>
      </c>
      <c r="G38" s="5" t="s">
        <v>84</v>
      </c>
      <c r="H38" s="5">
        <v>3</v>
      </c>
      <c r="J38" s="5" t="s">
        <v>213</v>
      </c>
      <c r="M38" s="5" t="s">
        <v>63</v>
      </c>
      <c r="N38" s="6" t="s">
        <v>148</v>
      </c>
      <c r="O38" s="5" t="s">
        <v>176</v>
      </c>
      <c r="P38" s="5" t="s">
        <v>242</v>
      </c>
      <c r="Q38" s="7" t="s">
        <v>241</v>
      </c>
      <c r="R38" s="5" t="s">
        <v>273</v>
      </c>
      <c r="S38" s="6">
        <v>45</v>
      </c>
      <c r="T38" s="5" t="s">
        <v>222</v>
      </c>
      <c r="U38" s="5">
        <v>0</v>
      </c>
    </row>
    <row r="39" spans="4:21" s="5" customFormat="1">
      <c r="D39" s="5" t="s">
        <v>272</v>
      </c>
      <c r="E39" s="5" t="s">
        <v>45</v>
      </c>
      <c r="F39" s="5" t="s">
        <v>197</v>
      </c>
      <c r="G39" s="5" t="s">
        <v>84</v>
      </c>
      <c r="H39" s="5">
        <v>1</v>
      </c>
      <c r="J39" s="5" t="s">
        <v>213</v>
      </c>
      <c r="M39" s="5" t="s">
        <v>63</v>
      </c>
      <c r="N39" s="6" t="s">
        <v>44</v>
      </c>
      <c r="O39" s="5" t="s">
        <v>176</v>
      </c>
      <c r="P39" s="5" t="s">
        <v>203</v>
      </c>
      <c r="Q39" s="7" t="s">
        <v>203</v>
      </c>
      <c r="R39" s="5" t="s">
        <v>271</v>
      </c>
      <c r="S39" s="6">
        <v>19200</v>
      </c>
      <c r="T39" s="5" t="s">
        <v>207</v>
      </c>
      <c r="U39" s="5">
        <v>0</v>
      </c>
    </row>
    <row r="40" spans="4:21" s="5" customFormat="1">
      <c r="D40" s="5" t="s">
        <v>270</v>
      </c>
      <c r="E40" s="5" t="s">
        <v>45</v>
      </c>
      <c r="F40" s="5" t="s">
        <v>197</v>
      </c>
      <c r="G40" s="5" t="s">
        <v>84</v>
      </c>
      <c r="H40" s="5">
        <v>3</v>
      </c>
      <c r="J40" s="5" t="s">
        <v>213</v>
      </c>
      <c r="M40" s="5" t="s">
        <v>63</v>
      </c>
      <c r="N40" s="6" t="s">
        <v>49</v>
      </c>
      <c r="O40" s="5" t="s">
        <v>176</v>
      </c>
      <c r="P40" s="5" t="s">
        <v>242</v>
      </c>
      <c r="Q40" s="7" t="s">
        <v>241</v>
      </c>
      <c r="R40" s="5" t="s">
        <v>240</v>
      </c>
      <c r="S40" s="6">
        <v>70</v>
      </c>
      <c r="T40" s="5" t="s">
        <v>207</v>
      </c>
      <c r="U40" s="5" t="s">
        <v>269</v>
      </c>
    </row>
    <row r="41" spans="4:21" s="5" customFormat="1">
      <c r="D41" s="5" t="s">
        <v>268</v>
      </c>
      <c r="E41" s="5" t="s">
        <v>36</v>
      </c>
      <c r="F41" s="5" t="s">
        <v>85</v>
      </c>
      <c r="G41" s="5" t="s">
        <v>71</v>
      </c>
      <c r="H41" s="5">
        <v>2</v>
      </c>
      <c r="I41" s="5">
        <v>1</v>
      </c>
      <c r="J41" s="5" t="s">
        <v>213</v>
      </c>
      <c r="L41" s="5" t="s">
        <v>70</v>
      </c>
      <c r="M41" s="5" t="s">
        <v>38</v>
      </c>
      <c r="N41" s="6" t="s">
        <v>49</v>
      </c>
      <c r="O41" s="5" t="s">
        <v>176</v>
      </c>
      <c r="P41" s="5" t="s">
        <v>175</v>
      </c>
      <c r="Q41" s="7" t="s">
        <v>237</v>
      </c>
      <c r="R41" s="5" t="s">
        <v>249</v>
      </c>
      <c r="S41" s="6">
        <v>61.7</v>
      </c>
      <c r="T41" s="5" t="s">
        <v>201</v>
      </c>
      <c r="U41" s="5" t="s">
        <v>267</v>
      </c>
    </row>
    <row r="42" spans="4:21" s="5" customFormat="1">
      <c r="D42" s="5" t="s">
        <v>266</v>
      </c>
      <c r="E42" s="5" t="s">
        <v>36</v>
      </c>
      <c r="F42" s="5" t="s">
        <v>85</v>
      </c>
      <c r="G42" s="5" t="s">
        <v>84</v>
      </c>
      <c r="H42" s="5">
        <v>1</v>
      </c>
      <c r="J42" s="5" t="s">
        <v>213</v>
      </c>
      <c r="L42" s="5" t="s">
        <v>79</v>
      </c>
      <c r="M42" s="5" t="s">
        <v>63</v>
      </c>
      <c r="N42" s="6" t="s">
        <v>47</v>
      </c>
      <c r="O42" s="5" t="s">
        <v>176</v>
      </c>
      <c r="P42" s="5" t="s">
        <v>175</v>
      </c>
      <c r="Q42" s="7" t="s">
        <v>224</v>
      </c>
      <c r="R42" s="5" t="s">
        <v>223</v>
      </c>
      <c r="S42" s="6">
        <v>325</v>
      </c>
      <c r="T42" s="5" t="s">
        <v>201</v>
      </c>
      <c r="U42" s="5">
        <v>0</v>
      </c>
    </row>
    <row r="43" spans="4:21" s="5" customFormat="1">
      <c r="D43" s="5" t="s">
        <v>265</v>
      </c>
      <c r="E43" s="5" t="s">
        <v>36</v>
      </c>
      <c r="F43" s="5" t="s">
        <v>72</v>
      </c>
      <c r="G43" s="5" t="s">
        <v>84</v>
      </c>
      <c r="H43" s="5">
        <v>1</v>
      </c>
      <c r="J43" s="5" t="s">
        <v>80</v>
      </c>
      <c r="L43" s="5" t="s">
        <v>79</v>
      </c>
      <c r="M43" s="5" t="s">
        <v>63</v>
      </c>
      <c r="N43" s="6" t="s">
        <v>55</v>
      </c>
      <c r="O43" s="5" t="s">
        <v>176</v>
      </c>
      <c r="P43" s="5" t="s">
        <v>175</v>
      </c>
      <c r="Q43" s="7" t="s">
        <v>224</v>
      </c>
      <c r="R43" s="5" t="s">
        <v>247</v>
      </c>
      <c r="S43" s="6">
        <v>2009.7629999999999</v>
      </c>
      <c r="T43" s="5" t="s">
        <v>201</v>
      </c>
      <c r="U43" s="5">
        <v>0</v>
      </c>
    </row>
    <row r="44" spans="4:21" s="5" customFormat="1">
      <c r="D44" s="5" t="s">
        <v>264</v>
      </c>
      <c r="E44" s="5" t="s">
        <v>36</v>
      </c>
      <c r="H44" s="5">
        <v>1</v>
      </c>
      <c r="J44" s="5" t="s">
        <v>80</v>
      </c>
      <c r="N44" s="6" t="s">
        <v>141</v>
      </c>
      <c r="O44" s="5" t="s">
        <v>176</v>
      </c>
      <c r="P44" s="5" t="s">
        <v>175</v>
      </c>
      <c r="Q44" s="7" t="s">
        <v>237</v>
      </c>
      <c r="R44" s="5" t="s">
        <v>249</v>
      </c>
      <c r="S44" s="6">
        <v>3</v>
      </c>
      <c r="T44" s="5" t="s">
        <v>222</v>
      </c>
      <c r="U44" s="5">
        <v>0</v>
      </c>
    </row>
    <row r="45" spans="4:21" s="5" customFormat="1">
      <c r="D45" s="5" t="s">
        <v>263</v>
      </c>
      <c r="E45" s="5" t="s">
        <v>27</v>
      </c>
      <c r="H45" s="5">
        <v>3</v>
      </c>
      <c r="J45" s="5" t="s">
        <v>80</v>
      </c>
      <c r="N45" s="6" t="s">
        <v>49</v>
      </c>
      <c r="O45" s="5" t="s">
        <v>176</v>
      </c>
      <c r="P45" s="5" t="s">
        <v>242</v>
      </c>
      <c r="Q45" s="7" t="s">
        <v>241</v>
      </c>
      <c r="R45" s="5" t="s">
        <v>240</v>
      </c>
      <c r="S45" s="6">
        <v>85</v>
      </c>
      <c r="T45" s="5" t="s">
        <v>215</v>
      </c>
      <c r="U45" s="5">
        <v>0</v>
      </c>
    </row>
    <row r="46" spans="4:21" s="5" customFormat="1">
      <c r="D46" s="5" t="s">
        <v>262</v>
      </c>
      <c r="E46" s="5" t="s">
        <v>36</v>
      </c>
      <c r="F46" s="5" t="s">
        <v>72</v>
      </c>
      <c r="G46" s="5" t="s">
        <v>84</v>
      </c>
      <c r="H46" s="5">
        <v>1</v>
      </c>
      <c r="J46" s="5" t="s">
        <v>80</v>
      </c>
      <c r="L46" s="5" t="s">
        <v>79</v>
      </c>
      <c r="M46" s="5" t="s">
        <v>63</v>
      </c>
      <c r="N46" s="6" t="s">
        <v>47</v>
      </c>
      <c r="O46" s="5" t="s">
        <v>176</v>
      </c>
      <c r="P46" s="5" t="s">
        <v>175</v>
      </c>
      <c r="Q46" s="7" t="s">
        <v>224</v>
      </c>
      <c r="R46" s="5" t="s">
        <v>247</v>
      </c>
      <c r="S46" s="6">
        <v>408</v>
      </c>
      <c r="T46" s="5" t="s">
        <v>201</v>
      </c>
      <c r="U46" s="5">
        <v>0</v>
      </c>
    </row>
    <row r="47" spans="4:21" s="5" customFormat="1">
      <c r="D47" s="5" t="s">
        <v>261</v>
      </c>
      <c r="E47" s="5" t="s">
        <v>45</v>
      </c>
      <c r="F47" s="5" t="s">
        <v>72</v>
      </c>
      <c r="G47" s="5" t="s">
        <v>84</v>
      </c>
      <c r="H47" s="5">
        <v>1</v>
      </c>
      <c r="J47" s="5" t="s">
        <v>80</v>
      </c>
      <c r="L47" s="5" t="s">
        <v>79</v>
      </c>
      <c r="M47" s="5" t="s">
        <v>63</v>
      </c>
      <c r="N47" s="6" t="s">
        <v>55</v>
      </c>
      <c r="O47" s="5" t="s">
        <v>176</v>
      </c>
      <c r="P47" s="5" t="s">
        <v>175</v>
      </c>
      <c r="Q47" s="7" t="s">
        <v>224</v>
      </c>
      <c r="R47" s="5" t="s">
        <v>247</v>
      </c>
      <c r="S47" s="6">
        <v>1784</v>
      </c>
      <c r="T47" s="5" t="s">
        <v>244</v>
      </c>
      <c r="U47" s="5">
        <v>0</v>
      </c>
    </row>
    <row r="48" spans="4:21" s="5" customFormat="1">
      <c r="D48" s="5" t="s">
        <v>260</v>
      </c>
      <c r="E48" s="5" t="s">
        <v>45</v>
      </c>
      <c r="F48" s="5" t="s">
        <v>197</v>
      </c>
      <c r="G48" s="5" t="s">
        <v>84</v>
      </c>
      <c r="H48" s="5">
        <v>1</v>
      </c>
      <c r="J48" s="5" t="s">
        <v>80</v>
      </c>
      <c r="M48" s="5" t="s">
        <v>63</v>
      </c>
      <c r="N48" s="6" t="s">
        <v>47</v>
      </c>
      <c r="O48" s="5" t="s">
        <v>176</v>
      </c>
      <c r="P48" s="5" t="s">
        <v>203</v>
      </c>
      <c r="Q48" s="7" t="s">
        <v>203</v>
      </c>
      <c r="R48" s="5" t="s">
        <v>227</v>
      </c>
      <c r="S48" s="6">
        <v>447</v>
      </c>
      <c r="T48" s="5" t="s">
        <v>244</v>
      </c>
      <c r="U48" s="5">
        <v>0</v>
      </c>
    </row>
    <row r="49" spans="4:21" s="5" customFormat="1">
      <c r="D49" s="5" t="s">
        <v>259</v>
      </c>
      <c r="E49" s="5" t="s">
        <v>45</v>
      </c>
      <c r="F49" s="5" t="s">
        <v>85</v>
      </c>
      <c r="G49" s="5" t="s">
        <v>84</v>
      </c>
      <c r="H49" s="5">
        <v>1</v>
      </c>
      <c r="J49" s="5" t="s">
        <v>80</v>
      </c>
      <c r="L49" s="5" t="s">
        <v>79</v>
      </c>
      <c r="M49" s="5" t="s">
        <v>63</v>
      </c>
      <c r="N49" s="6" t="s">
        <v>47</v>
      </c>
      <c r="O49" s="5" t="s">
        <v>176</v>
      </c>
      <c r="P49" s="5" t="s">
        <v>175</v>
      </c>
      <c r="Q49" s="7" t="s">
        <v>224</v>
      </c>
      <c r="R49" s="5" t="s">
        <v>223</v>
      </c>
      <c r="S49" s="6">
        <v>160</v>
      </c>
      <c r="T49" s="5" t="s">
        <v>244</v>
      </c>
      <c r="U49" s="5">
        <v>0</v>
      </c>
    </row>
    <row r="50" spans="4:21" s="5" customFormat="1">
      <c r="D50" s="5" t="s">
        <v>258</v>
      </c>
      <c r="E50" s="5" t="s">
        <v>27</v>
      </c>
      <c r="H50" s="5">
        <v>1</v>
      </c>
      <c r="J50" s="5" t="s">
        <v>80</v>
      </c>
      <c r="N50" s="6" t="s">
        <v>55</v>
      </c>
      <c r="O50" s="5" t="s">
        <v>176</v>
      </c>
      <c r="P50" s="5" t="s">
        <v>203</v>
      </c>
      <c r="Q50" s="7" t="s">
        <v>203</v>
      </c>
      <c r="R50" s="5" t="s">
        <v>227</v>
      </c>
      <c r="S50" s="6">
        <v>3492</v>
      </c>
      <c r="T50" s="5" t="s">
        <v>215</v>
      </c>
      <c r="U50" s="5">
        <v>0</v>
      </c>
    </row>
    <row r="51" spans="4:21" s="5" customFormat="1">
      <c r="D51" s="5" t="s">
        <v>257</v>
      </c>
      <c r="E51" s="5" t="s">
        <v>27</v>
      </c>
      <c r="H51" s="5">
        <v>1</v>
      </c>
      <c r="I51" s="5">
        <v>6</v>
      </c>
      <c r="J51" s="5" t="s">
        <v>80</v>
      </c>
      <c r="N51" s="6" t="s">
        <v>49</v>
      </c>
      <c r="O51" s="5" t="s">
        <v>176</v>
      </c>
      <c r="P51" s="5" t="s">
        <v>203</v>
      </c>
      <c r="Q51" s="7" t="s">
        <v>203</v>
      </c>
      <c r="R51" s="5" t="s">
        <v>234</v>
      </c>
      <c r="S51" s="6">
        <v>93.81</v>
      </c>
      <c r="T51" s="5" t="s">
        <v>218</v>
      </c>
      <c r="U51" s="5">
        <v>0</v>
      </c>
    </row>
    <row r="52" spans="4:21" s="5" customFormat="1">
      <c r="D52" s="5" t="s">
        <v>256</v>
      </c>
      <c r="E52" s="5" t="s">
        <v>27</v>
      </c>
      <c r="H52" s="5">
        <v>3</v>
      </c>
      <c r="J52" s="5" t="s">
        <v>80</v>
      </c>
      <c r="N52" s="6" t="s">
        <v>49</v>
      </c>
      <c r="O52" s="5" t="s">
        <v>176</v>
      </c>
      <c r="P52" s="5" t="s">
        <v>242</v>
      </c>
      <c r="Q52" s="7" t="s">
        <v>241</v>
      </c>
      <c r="R52" s="5" t="s">
        <v>255</v>
      </c>
      <c r="S52" s="6">
        <v>92.5</v>
      </c>
      <c r="T52" s="5" t="s">
        <v>218</v>
      </c>
      <c r="U52" s="5">
        <v>0</v>
      </c>
    </row>
    <row r="53" spans="4:21" s="5" customFormat="1">
      <c r="D53" s="5" t="s">
        <v>254</v>
      </c>
      <c r="E53" s="5" t="s">
        <v>36</v>
      </c>
      <c r="F53" s="5" t="s">
        <v>197</v>
      </c>
      <c r="G53" s="5" t="s">
        <v>84</v>
      </c>
      <c r="H53" s="5">
        <v>3</v>
      </c>
      <c r="J53" s="5" t="s">
        <v>26</v>
      </c>
      <c r="M53" s="5" t="s">
        <v>63</v>
      </c>
      <c r="N53" s="6" t="s">
        <v>55</v>
      </c>
      <c r="O53" s="5" t="s">
        <v>176</v>
      </c>
      <c r="P53" s="5" t="s">
        <v>242</v>
      </c>
      <c r="Q53" s="7" t="s">
        <v>241</v>
      </c>
      <c r="R53" s="5" t="s">
        <v>240</v>
      </c>
      <c r="S53" s="6">
        <v>4500</v>
      </c>
      <c r="T53" s="5" t="s">
        <v>222</v>
      </c>
      <c r="U53" s="5" t="s">
        <v>253</v>
      </c>
    </row>
    <row r="54" spans="4:21" s="5" customFormat="1">
      <c r="D54" s="5" t="s">
        <v>252</v>
      </c>
      <c r="E54" s="5" t="s">
        <v>36</v>
      </c>
      <c r="F54" s="5" t="s">
        <v>197</v>
      </c>
      <c r="G54" s="5" t="s">
        <v>84</v>
      </c>
      <c r="H54" s="5">
        <v>3</v>
      </c>
      <c r="J54" s="5" t="s">
        <v>26</v>
      </c>
      <c r="M54" s="5" t="s">
        <v>63</v>
      </c>
      <c r="N54" s="6" t="s">
        <v>141</v>
      </c>
      <c r="O54" s="5" t="s">
        <v>176</v>
      </c>
      <c r="P54" s="5" t="s">
        <v>242</v>
      </c>
      <c r="Q54" s="7" t="s">
        <v>241</v>
      </c>
      <c r="R54" s="5" t="s">
        <v>240</v>
      </c>
      <c r="S54" s="6">
        <v>4</v>
      </c>
      <c r="T54" s="5" t="s">
        <v>222</v>
      </c>
      <c r="U54" s="5">
        <v>0</v>
      </c>
    </row>
    <row r="55" spans="4:21" s="5" customFormat="1">
      <c r="D55" s="5" t="s">
        <v>251</v>
      </c>
      <c r="E55" s="5" t="s">
        <v>27</v>
      </c>
      <c r="H55" s="5">
        <v>1</v>
      </c>
      <c r="J55" s="5" t="s">
        <v>26</v>
      </c>
      <c r="N55" s="6" t="s">
        <v>55</v>
      </c>
      <c r="O55" s="5" t="s">
        <v>176</v>
      </c>
      <c r="P55" s="5" t="s">
        <v>175</v>
      </c>
      <c r="Q55" s="7" t="s">
        <v>224</v>
      </c>
      <c r="R55" s="5" t="s">
        <v>223</v>
      </c>
      <c r="S55" s="6">
        <v>3564</v>
      </c>
      <c r="T55" s="5" t="s">
        <v>218</v>
      </c>
      <c r="U55" s="5">
        <v>0</v>
      </c>
    </row>
    <row r="56" spans="4:21" s="5" customFormat="1">
      <c r="D56" s="5" t="s">
        <v>250</v>
      </c>
      <c r="E56" s="5" t="s">
        <v>27</v>
      </c>
      <c r="H56" s="5">
        <v>1</v>
      </c>
      <c r="J56" s="5" t="s">
        <v>26</v>
      </c>
      <c r="N56" s="6" t="s">
        <v>55</v>
      </c>
      <c r="O56" s="5" t="s">
        <v>176</v>
      </c>
      <c r="P56" s="5" t="s">
        <v>175</v>
      </c>
      <c r="Q56" s="7" t="s">
        <v>237</v>
      </c>
      <c r="R56" s="5" t="s">
        <v>249</v>
      </c>
      <c r="S56" s="6">
        <v>1860</v>
      </c>
      <c r="T56" s="5" t="s">
        <v>215</v>
      </c>
      <c r="U56" s="5">
        <v>0</v>
      </c>
    </row>
    <row r="57" spans="4:21" s="5" customFormat="1">
      <c r="D57" s="5" t="s">
        <v>248</v>
      </c>
      <c r="E57" s="5" t="s">
        <v>45</v>
      </c>
      <c r="F57" s="5" t="s">
        <v>72</v>
      </c>
      <c r="G57" s="5" t="s">
        <v>84</v>
      </c>
      <c r="H57" s="5">
        <v>1</v>
      </c>
      <c r="J57" s="5" t="s">
        <v>26</v>
      </c>
      <c r="L57" s="5" t="s">
        <v>79</v>
      </c>
      <c r="M57" s="5" t="s">
        <v>63</v>
      </c>
      <c r="N57" s="6" t="s">
        <v>44</v>
      </c>
      <c r="O57" s="5" t="s">
        <v>176</v>
      </c>
      <c r="P57" s="5" t="s">
        <v>175</v>
      </c>
      <c r="Q57" s="7" t="s">
        <v>224</v>
      </c>
      <c r="R57" s="5" t="s">
        <v>247</v>
      </c>
      <c r="S57" s="6">
        <v>14500</v>
      </c>
      <c r="T57" s="5" t="s">
        <v>244</v>
      </c>
      <c r="U57" s="5">
        <v>0</v>
      </c>
    </row>
    <row r="58" spans="4:21" s="5" customFormat="1">
      <c r="D58" s="5" t="s">
        <v>246</v>
      </c>
      <c r="E58" s="5" t="s">
        <v>36</v>
      </c>
      <c r="F58" s="5" t="s">
        <v>197</v>
      </c>
      <c r="G58" s="5" t="s">
        <v>84</v>
      </c>
      <c r="H58" s="5">
        <v>1</v>
      </c>
      <c r="J58" s="5" t="s">
        <v>26</v>
      </c>
      <c r="M58" s="5" t="s">
        <v>63</v>
      </c>
      <c r="N58" s="6" t="s">
        <v>47</v>
      </c>
      <c r="O58" s="5" t="s">
        <v>176</v>
      </c>
      <c r="P58" s="5" t="s">
        <v>203</v>
      </c>
      <c r="Q58" s="7" t="s">
        <v>203</v>
      </c>
      <c r="R58" s="5" t="s">
        <v>227</v>
      </c>
      <c r="S58" s="6">
        <v>102</v>
      </c>
      <c r="T58" s="5" t="s">
        <v>201</v>
      </c>
      <c r="U58" s="5">
        <v>0</v>
      </c>
    </row>
    <row r="59" spans="4:21" s="5" customFormat="1">
      <c r="D59" s="5" t="s">
        <v>245</v>
      </c>
      <c r="E59" s="5" t="s">
        <v>45</v>
      </c>
      <c r="F59" s="5" t="s">
        <v>197</v>
      </c>
      <c r="G59" s="5" t="s">
        <v>84</v>
      </c>
      <c r="H59" s="5">
        <v>1</v>
      </c>
      <c r="J59" s="5" t="s">
        <v>26</v>
      </c>
      <c r="M59" s="5" t="s">
        <v>63</v>
      </c>
      <c r="N59" s="6" t="s">
        <v>47</v>
      </c>
      <c r="O59" s="5" t="s">
        <v>176</v>
      </c>
      <c r="P59" s="5" t="s">
        <v>203</v>
      </c>
      <c r="Q59" s="7" t="s">
        <v>203</v>
      </c>
      <c r="R59" s="5" t="s">
        <v>227</v>
      </c>
      <c r="S59" s="6">
        <v>262</v>
      </c>
      <c r="T59" s="5" t="s">
        <v>244</v>
      </c>
      <c r="U59" s="5">
        <v>0</v>
      </c>
    </row>
    <row r="60" spans="4:21" s="5" customFormat="1">
      <c r="D60" s="5" t="s">
        <v>243</v>
      </c>
      <c r="E60" s="5" t="s">
        <v>36</v>
      </c>
      <c r="F60" s="5" t="s">
        <v>197</v>
      </c>
      <c r="G60" s="5" t="s">
        <v>84</v>
      </c>
      <c r="H60" s="5">
        <v>3</v>
      </c>
      <c r="J60" s="5" t="s">
        <v>26</v>
      </c>
      <c r="M60" s="5" t="s">
        <v>63</v>
      </c>
      <c r="N60" s="6" t="s">
        <v>49</v>
      </c>
      <c r="O60" s="5" t="s">
        <v>176</v>
      </c>
      <c r="P60" s="5" t="s">
        <v>242</v>
      </c>
      <c r="Q60" s="7" t="s">
        <v>241</v>
      </c>
      <c r="R60" s="5" t="s">
        <v>240</v>
      </c>
      <c r="S60" s="6">
        <v>55</v>
      </c>
      <c r="T60" s="5" t="s">
        <v>222</v>
      </c>
      <c r="U60" s="5">
        <v>0</v>
      </c>
    </row>
    <row r="61" spans="4:21" s="5" customFormat="1">
      <c r="D61" s="5" t="s">
        <v>239</v>
      </c>
      <c r="E61" s="5" t="s">
        <v>27</v>
      </c>
      <c r="H61" s="5">
        <v>2</v>
      </c>
      <c r="I61" s="5">
        <v>6</v>
      </c>
      <c r="J61" s="5" t="s">
        <v>26</v>
      </c>
      <c r="N61" s="6" t="s">
        <v>148</v>
      </c>
      <c r="O61" s="5" t="s">
        <v>176</v>
      </c>
      <c r="P61" s="5" t="s">
        <v>165</v>
      </c>
      <c r="Q61" s="7" t="s">
        <v>237</v>
      </c>
      <c r="R61" s="5" t="s">
        <v>236</v>
      </c>
      <c r="S61" s="6">
        <v>21.625519999999998</v>
      </c>
      <c r="T61" s="5" t="s">
        <v>215</v>
      </c>
      <c r="U61" s="5">
        <v>0</v>
      </c>
    </row>
    <row r="62" spans="4:21" s="5" customFormat="1">
      <c r="D62" s="5" t="s">
        <v>238</v>
      </c>
      <c r="H62" s="5">
        <v>2</v>
      </c>
      <c r="I62" s="5">
        <v>6</v>
      </c>
      <c r="J62" s="5" t="s">
        <v>26</v>
      </c>
      <c r="N62" s="6" t="s">
        <v>148</v>
      </c>
      <c r="O62" s="5" t="s">
        <v>176</v>
      </c>
      <c r="P62" s="5" t="s">
        <v>165</v>
      </c>
      <c r="Q62" s="7" t="s">
        <v>237</v>
      </c>
      <c r="R62" s="5" t="s">
        <v>236</v>
      </c>
      <c r="S62" s="6">
        <v>27.443255000000001</v>
      </c>
      <c r="U62" s="5">
        <v>0</v>
      </c>
    </row>
    <row r="63" spans="4:21" s="5" customFormat="1">
      <c r="D63" s="5" t="s">
        <v>235</v>
      </c>
      <c r="E63" s="5" t="s">
        <v>36</v>
      </c>
      <c r="F63" s="5" t="s">
        <v>197</v>
      </c>
      <c r="G63" s="5" t="s">
        <v>84</v>
      </c>
      <c r="H63" s="5">
        <v>1</v>
      </c>
      <c r="I63" s="5">
        <v>6</v>
      </c>
      <c r="J63" s="5" t="s">
        <v>26</v>
      </c>
      <c r="M63" s="5" t="s">
        <v>63</v>
      </c>
      <c r="N63" s="6" t="s">
        <v>44</v>
      </c>
      <c r="O63" s="5" t="s">
        <v>176</v>
      </c>
      <c r="P63" s="5" t="s">
        <v>203</v>
      </c>
      <c r="Q63" s="7" t="s">
        <v>203</v>
      </c>
      <c r="R63" s="5" t="s">
        <v>234</v>
      </c>
      <c r="S63" s="6">
        <v>12000</v>
      </c>
      <c r="T63" s="5" t="s">
        <v>201</v>
      </c>
      <c r="U63" s="5">
        <v>0</v>
      </c>
    </row>
    <row r="64" spans="4:21" s="5" customFormat="1" ht="14.4" customHeight="1">
      <c r="D64" s="5" t="s">
        <v>233</v>
      </c>
      <c r="E64" s="5" t="s">
        <v>45</v>
      </c>
      <c r="F64" s="5" t="s">
        <v>197</v>
      </c>
      <c r="G64" s="5" t="s">
        <v>84</v>
      </c>
      <c r="H64" s="5">
        <v>1</v>
      </c>
      <c r="J64" s="5" t="s">
        <v>26</v>
      </c>
      <c r="M64" s="5" t="s">
        <v>63</v>
      </c>
      <c r="N64" s="6" t="s">
        <v>55</v>
      </c>
      <c r="O64" s="5" t="s">
        <v>176</v>
      </c>
      <c r="P64" s="5" t="s">
        <v>232</v>
      </c>
      <c r="Q64" s="7" t="s">
        <v>224</v>
      </c>
      <c r="R64" s="5" t="s">
        <v>231</v>
      </c>
      <c r="S64" s="6">
        <v>3064</v>
      </c>
      <c r="T64" s="5" t="s">
        <v>207</v>
      </c>
      <c r="U64" s="5">
        <v>0</v>
      </c>
    </row>
    <row r="65" spans="4:21" s="5" customFormat="1" ht="14.4" customHeight="1">
      <c r="D65" s="5" t="s">
        <v>230</v>
      </c>
      <c r="E65" s="5" t="s">
        <v>36</v>
      </c>
      <c r="F65" s="5" t="s">
        <v>85</v>
      </c>
      <c r="G65" s="5" t="s">
        <v>84</v>
      </c>
      <c r="H65" s="5">
        <v>1</v>
      </c>
      <c r="J65" s="5" t="s">
        <v>213</v>
      </c>
      <c r="L65" s="5" t="s">
        <v>79</v>
      </c>
      <c r="M65" s="5" t="s">
        <v>63</v>
      </c>
      <c r="N65" s="6" t="s">
        <v>51</v>
      </c>
      <c r="O65" s="5" t="s">
        <v>176</v>
      </c>
      <c r="P65" s="5" t="s">
        <v>175</v>
      </c>
      <c r="Q65" s="7" t="s">
        <v>224</v>
      </c>
      <c r="R65" s="5" t="s">
        <v>223</v>
      </c>
      <c r="S65" s="6">
        <v>670</v>
      </c>
      <c r="T65" s="5" t="s">
        <v>201</v>
      </c>
      <c r="U65" s="5" t="s">
        <v>229</v>
      </c>
    </row>
    <row r="66" spans="4:21" s="5" customFormat="1" ht="14.4" customHeight="1">
      <c r="D66" s="5" t="s">
        <v>228</v>
      </c>
      <c r="E66" s="5" t="s">
        <v>45</v>
      </c>
      <c r="F66" s="5" t="s">
        <v>197</v>
      </c>
      <c r="G66" s="5" t="s">
        <v>84</v>
      </c>
      <c r="H66" s="5">
        <v>1</v>
      </c>
      <c r="J66" s="5" t="s">
        <v>26</v>
      </c>
      <c r="M66" s="5" t="s">
        <v>132</v>
      </c>
      <c r="N66" s="6" t="s">
        <v>51</v>
      </c>
      <c r="O66" s="5" t="s">
        <v>176</v>
      </c>
      <c r="P66" s="5" t="s">
        <v>203</v>
      </c>
      <c r="Q66" s="7" t="s">
        <v>203</v>
      </c>
      <c r="R66" s="5" t="s">
        <v>227</v>
      </c>
      <c r="S66" s="6">
        <v>500</v>
      </c>
      <c r="T66" s="5" t="s">
        <v>207</v>
      </c>
      <c r="U66" s="5">
        <v>0</v>
      </c>
    </row>
    <row r="67" spans="4:21" s="5" customFormat="1" ht="14.4" customHeight="1">
      <c r="D67" s="5" t="s">
        <v>226</v>
      </c>
      <c r="E67" s="5" t="s">
        <v>27</v>
      </c>
      <c r="H67" s="5">
        <v>1</v>
      </c>
      <c r="J67" s="5" t="s">
        <v>26</v>
      </c>
      <c r="N67" s="6" t="s">
        <v>55</v>
      </c>
      <c r="O67" s="5" t="s">
        <v>176</v>
      </c>
      <c r="P67" s="5" t="s">
        <v>175</v>
      </c>
      <c r="Q67" s="7" t="s">
        <v>224</v>
      </c>
      <c r="R67" s="5" t="s">
        <v>223</v>
      </c>
      <c r="S67" s="6">
        <v>2200</v>
      </c>
      <c r="T67" s="5" t="s">
        <v>215</v>
      </c>
      <c r="U67" s="5">
        <v>0</v>
      </c>
    </row>
    <row r="68" spans="4:21" s="5" customFormat="1" ht="14.4" customHeight="1">
      <c r="D68" s="5" t="s">
        <v>225</v>
      </c>
      <c r="E68" s="5" t="s">
        <v>36</v>
      </c>
      <c r="H68" s="5">
        <v>1</v>
      </c>
      <c r="J68" s="5" t="s">
        <v>26</v>
      </c>
      <c r="N68" s="6" t="s">
        <v>47</v>
      </c>
      <c r="O68" s="5" t="s">
        <v>176</v>
      </c>
      <c r="P68" s="5" t="s">
        <v>175</v>
      </c>
      <c r="Q68" s="7" t="s">
        <v>224</v>
      </c>
      <c r="R68" s="5" t="s">
        <v>223</v>
      </c>
      <c r="S68" s="6">
        <v>300</v>
      </c>
      <c r="T68" s="5" t="s">
        <v>222</v>
      </c>
      <c r="U68" s="5">
        <v>0</v>
      </c>
    </row>
    <row r="69" spans="4:21" s="5" customFormat="1" ht="14.4" customHeight="1">
      <c r="D69" s="5" t="s">
        <v>221</v>
      </c>
      <c r="H69" s="5">
        <v>1</v>
      </c>
      <c r="J69" s="5" t="s">
        <v>26</v>
      </c>
      <c r="N69" s="6"/>
      <c r="O69" s="5" t="s">
        <v>176</v>
      </c>
      <c r="P69" s="5" t="s">
        <v>203</v>
      </c>
      <c r="Q69" s="7"/>
      <c r="S69" s="6"/>
      <c r="T69" s="7"/>
      <c r="U69" s="5">
        <v>0</v>
      </c>
    </row>
    <row r="70" spans="4:21" s="5" customFormat="1" ht="14.4" customHeight="1">
      <c r="D70" s="5" t="s">
        <v>220</v>
      </c>
      <c r="E70" s="5" t="s">
        <v>27</v>
      </c>
      <c r="H70" s="5">
        <v>1</v>
      </c>
      <c r="J70" s="7" t="s">
        <v>213</v>
      </c>
      <c r="K70" s="7"/>
      <c r="N70" s="6" t="s">
        <v>141</v>
      </c>
      <c r="O70" s="5" t="s">
        <v>176</v>
      </c>
      <c r="P70" s="5" t="s">
        <v>203</v>
      </c>
      <c r="Q70" s="7" t="s">
        <v>203</v>
      </c>
      <c r="R70" s="5" t="s">
        <v>219</v>
      </c>
      <c r="S70" s="6">
        <v>2</v>
      </c>
      <c r="T70" s="7" t="s">
        <v>218</v>
      </c>
      <c r="U70" s="5">
        <v>0</v>
      </c>
    </row>
    <row r="71" spans="4:21" s="5" customFormat="1" ht="14.4" customHeight="1">
      <c r="D71" s="5" t="s">
        <v>217</v>
      </c>
      <c r="E71" s="5" t="s">
        <v>27</v>
      </c>
      <c r="H71" s="5">
        <v>6</v>
      </c>
      <c r="I71" s="5">
        <v>2</v>
      </c>
      <c r="J71" s="7" t="s">
        <v>213</v>
      </c>
      <c r="K71" s="7"/>
      <c r="N71" s="6" t="s">
        <v>141</v>
      </c>
      <c r="O71" s="5" t="s">
        <v>176</v>
      </c>
      <c r="P71" s="5" t="s">
        <v>196</v>
      </c>
      <c r="Q71" s="7" t="s">
        <v>209</v>
      </c>
      <c r="R71" s="5" t="s">
        <v>216</v>
      </c>
      <c r="S71" s="6">
        <v>2.2000000000000002</v>
      </c>
      <c r="T71" s="7" t="s">
        <v>215</v>
      </c>
      <c r="U71" s="5">
        <v>0</v>
      </c>
    </row>
    <row r="72" spans="4:21" s="5" customFormat="1" ht="14.4" customHeight="1">
      <c r="D72" s="5" t="s">
        <v>214</v>
      </c>
      <c r="E72" s="5" t="s">
        <v>36</v>
      </c>
      <c r="F72" s="5" t="s">
        <v>72</v>
      </c>
      <c r="G72" s="5" t="s">
        <v>71</v>
      </c>
      <c r="H72" s="5">
        <v>2</v>
      </c>
      <c r="I72" s="5">
        <v>6</v>
      </c>
      <c r="J72" s="7" t="s">
        <v>213</v>
      </c>
      <c r="K72" s="7"/>
      <c r="L72" s="5" t="s">
        <v>70</v>
      </c>
      <c r="M72" s="5" t="s">
        <v>25</v>
      </c>
      <c r="N72" s="6" t="s">
        <v>78</v>
      </c>
      <c r="O72" s="5" t="s">
        <v>176</v>
      </c>
      <c r="P72" s="5" t="s">
        <v>196</v>
      </c>
      <c r="Q72" s="7" t="s">
        <v>209</v>
      </c>
      <c r="R72" s="5" t="s">
        <v>212</v>
      </c>
      <c r="S72" s="6">
        <v>10</v>
      </c>
      <c r="T72" s="7" t="s">
        <v>201</v>
      </c>
      <c r="U72" s="5" t="s">
        <v>211</v>
      </c>
    </row>
    <row r="73" spans="4:21" s="5" customFormat="1" ht="14.4" customHeight="1">
      <c r="D73" s="5" t="s">
        <v>210</v>
      </c>
      <c r="E73" s="5" t="s">
        <v>45</v>
      </c>
      <c r="F73" s="5" t="s">
        <v>72</v>
      </c>
      <c r="G73" s="5" t="s">
        <v>71</v>
      </c>
      <c r="H73" s="5">
        <v>2</v>
      </c>
      <c r="I73" s="5">
        <v>6</v>
      </c>
      <c r="J73" s="7" t="s">
        <v>80</v>
      </c>
      <c r="K73" s="7"/>
      <c r="L73" s="5" t="s">
        <v>70</v>
      </c>
      <c r="M73" s="5" t="s">
        <v>25</v>
      </c>
      <c r="N73" s="6" t="s">
        <v>141</v>
      </c>
      <c r="O73" s="5" t="s">
        <v>176</v>
      </c>
      <c r="P73" s="5" t="s">
        <v>196</v>
      </c>
      <c r="Q73" s="7" t="s">
        <v>209</v>
      </c>
      <c r="R73" s="5" t="s">
        <v>208</v>
      </c>
      <c r="S73" s="6">
        <v>1.5</v>
      </c>
      <c r="T73" s="7" t="s">
        <v>207</v>
      </c>
      <c r="U73" s="5" t="s">
        <v>206</v>
      </c>
    </row>
    <row r="74" spans="4:21" s="5" customFormat="1" ht="14.4" customHeight="1">
      <c r="D74" s="5" t="s">
        <v>204</v>
      </c>
      <c r="E74" s="5" t="s">
        <v>36</v>
      </c>
      <c r="F74" s="5" t="s">
        <v>197</v>
      </c>
      <c r="G74" s="5" t="s">
        <v>84</v>
      </c>
      <c r="H74" s="5">
        <v>6</v>
      </c>
      <c r="J74" s="7" t="s">
        <v>177</v>
      </c>
      <c r="K74" s="7"/>
      <c r="M74" s="5" t="s">
        <v>38</v>
      </c>
      <c r="N74" s="6" t="s">
        <v>49</v>
      </c>
      <c r="O74" s="5" t="s">
        <v>176</v>
      </c>
      <c r="P74" s="5" t="s">
        <v>203</v>
      </c>
      <c r="Q74" s="7" t="s">
        <v>203</v>
      </c>
      <c r="R74" s="5" t="s">
        <v>202</v>
      </c>
      <c r="S74" s="6">
        <v>57.2</v>
      </c>
      <c r="T74" s="7" t="s">
        <v>201</v>
      </c>
      <c r="U74" s="5">
        <v>0</v>
      </c>
    </row>
    <row r="75" spans="4:21" s="5" customFormat="1" ht="14.4" customHeight="1">
      <c r="D75" s="5" t="s">
        <v>200</v>
      </c>
      <c r="E75" s="5" t="s">
        <v>36</v>
      </c>
      <c r="F75" s="5" t="s">
        <v>197</v>
      </c>
      <c r="G75" s="5" t="s">
        <v>100</v>
      </c>
      <c r="H75" s="5">
        <v>2</v>
      </c>
      <c r="J75" s="7" t="s">
        <v>80</v>
      </c>
      <c r="K75" s="7"/>
      <c r="M75" s="5" t="s">
        <v>38</v>
      </c>
      <c r="N75" s="6" t="s">
        <v>148</v>
      </c>
      <c r="O75" s="5" t="s">
        <v>140</v>
      </c>
      <c r="P75" s="5" t="s">
        <v>172</v>
      </c>
      <c r="Q75" s="5" t="s">
        <v>199</v>
      </c>
      <c r="R75" s="7"/>
      <c r="S75" s="6">
        <v>27.210365580000001</v>
      </c>
      <c r="T75" s="7"/>
      <c r="U75" s="5">
        <v>0</v>
      </c>
    </row>
    <row r="76" spans="4:21" s="5" customFormat="1" ht="14.4" customHeight="1">
      <c r="D76" s="5" t="s">
        <v>198</v>
      </c>
      <c r="E76" s="5" t="s">
        <v>36</v>
      </c>
      <c r="F76" s="5" t="s">
        <v>197</v>
      </c>
      <c r="G76" s="5" t="s">
        <v>100</v>
      </c>
      <c r="H76" s="5">
        <v>6</v>
      </c>
      <c r="I76" s="5">
        <v>2</v>
      </c>
      <c r="J76" s="7" t="s">
        <v>26</v>
      </c>
      <c r="K76" s="7"/>
      <c r="L76" s="5" t="s">
        <v>70</v>
      </c>
      <c r="M76" s="5" t="s">
        <v>25</v>
      </c>
      <c r="N76" s="6" t="s">
        <v>51</v>
      </c>
      <c r="O76" s="5" t="s">
        <v>140</v>
      </c>
      <c r="P76" s="5" t="s">
        <v>196</v>
      </c>
      <c r="Q76" s="5" t="s">
        <v>195</v>
      </c>
      <c r="R76" s="7"/>
      <c r="S76" s="6">
        <v>595.95029999999997</v>
      </c>
      <c r="T76" s="7"/>
      <c r="U76" s="5">
        <v>0</v>
      </c>
    </row>
    <row r="77" spans="4:21" s="5" customFormat="1" ht="14.4" customHeight="1">
      <c r="D77" s="5" t="s">
        <v>194</v>
      </c>
      <c r="E77" s="5" t="s">
        <v>36</v>
      </c>
      <c r="F77" s="5" t="s">
        <v>72</v>
      </c>
      <c r="G77" s="5" t="s">
        <v>84</v>
      </c>
      <c r="H77" s="5">
        <v>1</v>
      </c>
      <c r="J77" s="7" t="s">
        <v>80</v>
      </c>
      <c r="K77" s="7"/>
      <c r="L77" s="5" t="s">
        <v>79</v>
      </c>
      <c r="M77" s="5" t="s">
        <v>63</v>
      </c>
      <c r="N77" s="6" t="s">
        <v>47</v>
      </c>
      <c r="O77" s="5" t="s">
        <v>176</v>
      </c>
      <c r="P77" s="5" t="s">
        <v>175</v>
      </c>
      <c r="Q77" s="5" t="s">
        <v>193</v>
      </c>
      <c r="R77" s="7"/>
      <c r="S77" s="6">
        <v>392.7</v>
      </c>
      <c r="T77" s="7"/>
      <c r="U77" s="5">
        <v>0</v>
      </c>
    </row>
    <row r="78" spans="4:21" s="5" customFormat="1" ht="14.4" customHeight="1">
      <c r="D78" s="5" t="s">
        <v>192</v>
      </c>
      <c r="E78" s="5" t="s">
        <v>36</v>
      </c>
      <c r="F78" s="5" t="s">
        <v>85</v>
      </c>
      <c r="G78" s="5" t="s">
        <v>71</v>
      </c>
      <c r="H78" s="5">
        <v>2</v>
      </c>
      <c r="I78" s="5">
        <v>4</v>
      </c>
      <c r="J78" s="7" t="s">
        <v>80</v>
      </c>
      <c r="K78" s="7"/>
      <c r="L78" s="5" t="s">
        <v>70</v>
      </c>
      <c r="M78" s="5" t="s">
        <v>38</v>
      </c>
      <c r="N78" s="6" t="s">
        <v>148</v>
      </c>
      <c r="O78" s="5" t="s">
        <v>140</v>
      </c>
      <c r="P78" s="5" t="s">
        <v>172</v>
      </c>
      <c r="Q78" s="5" t="s">
        <v>191</v>
      </c>
      <c r="R78" s="7"/>
      <c r="S78" s="6">
        <v>24.918475559999997</v>
      </c>
      <c r="T78" s="7"/>
      <c r="U78" s="5">
        <v>0</v>
      </c>
    </row>
    <row r="79" spans="4:21" s="5" customFormat="1" ht="14.4" customHeight="1">
      <c r="D79" s="5" t="s">
        <v>190</v>
      </c>
      <c r="H79" s="5">
        <v>2</v>
      </c>
      <c r="J79" s="7" t="s">
        <v>80</v>
      </c>
      <c r="K79" s="7"/>
      <c r="N79" s="6" t="s">
        <v>78</v>
      </c>
      <c r="O79" s="5" t="s">
        <v>140</v>
      </c>
      <c r="P79" s="5" t="s">
        <v>165</v>
      </c>
      <c r="Q79" s="5" t="s">
        <v>189</v>
      </c>
      <c r="R79" s="7"/>
      <c r="S79" s="6">
        <v>9.9244719999999997</v>
      </c>
      <c r="T79" s="7"/>
      <c r="U79" s="5">
        <v>0</v>
      </c>
    </row>
    <row r="80" spans="4:21" s="5" customFormat="1" ht="14.4" customHeight="1">
      <c r="D80" s="5" t="s">
        <v>188</v>
      </c>
      <c r="H80" s="5">
        <v>2</v>
      </c>
      <c r="J80" s="7" t="s">
        <v>80</v>
      </c>
      <c r="K80" s="7"/>
      <c r="N80" s="6" t="s">
        <v>78</v>
      </c>
      <c r="O80" s="5" t="s">
        <v>140</v>
      </c>
      <c r="P80" s="5" t="s">
        <v>165</v>
      </c>
      <c r="Q80" s="5" t="s">
        <v>187</v>
      </c>
      <c r="R80" s="7"/>
      <c r="S80" s="6">
        <v>10</v>
      </c>
      <c r="T80" s="7"/>
      <c r="U80" s="5">
        <v>0</v>
      </c>
    </row>
    <row r="81" spans="4:21" s="5" customFormat="1" ht="14.4" customHeight="1">
      <c r="D81" s="5" t="s">
        <v>186</v>
      </c>
      <c r="H81" s="5">
        <v>2</v>
      </c>
      <c r="J81" s="7" t="s">
        <v>26</v>
      </c>
      <c r="K81" s="7"/>
      <c r="N81" s="6" t="s">
        <v>49</v>
      </c>
      <c r="O81" s="5" t="s">
        <v>140</v>
      </c>
      <c r="P81" s="5" t="s">
        <v>165</v>
      </c>
      <c r="Q81" s="5" t="s">
        <v>185</v>
      </c>
      <c r="R81" s="7"/>
      <c r="S81" s="6">
        <v>68.44</v>
      </c>
      <c r="T81" s="7"/>
      <c r="U81" s="5">
        <v>0</v>
      </c>
    </row>
    <row r="82" spans="4:21" s="5" customFormat="1" ht="14.4" customHeight="1">
      <c r="D82" s="5" t="s">
        <v>184</v>
      </c>
      <c r="H82" s="5">
        <v>2</v>
      </c>
      <c r="J82" s="7" t="s">
        <v>80</v>
      </c>
      <c r="K82" s="7"/>
      <c r="N82" s="6" t="s">
        <v>141</v>
      </c>
      <c r="O82" s="5" t="s">
        <v>140</v>
      </c>
      <c r="P82" s="5" t="s">
        <v>165</v>
      </c>
      <c r="Q82" s="5" t="s">
        <v>183</v>
      </c>
      <c r="R82" s="7"/>
      <c r="S82" s="6">
        <v>2.7516699999999998</v>
      </c>
      <c r="T82" s="7"/>
      <c r="U82" s="5">
        <v>0</v>
      </c>
    </row>
    <row r="83" spans="4:21" s="5" customFormat="1" ht="14.4" customHeight="1">
      <c r="D83" s="5" t="s">
        <v>182</v>
      </c>
      <c r="H83" s="5">
        <v>2</v>
      </c>
      <c r="J83" s="7" t="s">
        <v>80</v>
      </c>
      <c r="K83" s="7"/>
      <c r="N83" s="6" t="s">
        <v>47</v>
      </c>
      <c r="O83" s="5" t="s">
        <v>140</v>
      </c>
      <c r="P83" s="5" t="s">
        <v>165</v>
      </c>
      <c r="Q83" s="5" t="s">
        <v>181</v>
      </c>
      <c r="R83" s="7"/>
      <c r="S83" s="6">
        <v>112.17335</v>
      </c>
      <c r="T83" s="7"/>
      <c r="U83" s="5">
        <v>0</v>
      </c>
    </row>
    <row r="84" spans="4:21" s="5" customFormat="1" ht="14.4" customHeight="1">
      <c r="D84" s="5" t="s">
        <v>180</v>
      </c>
      <c r="E84" s="5" t="s">
        <v>36</v>
      </c>
      <c r="F84" s="5" t="s">
        <v>72</v>
      </c>
      <c r="G84" s="5" t="s">
        <v>100</v>
      </c>
      <c r="H84" s="5">
        <v>2</v>
      </c>
      <c r="I84" s="5">
        <v>1</v>
      </c>
      <c r="J84" s="7" t="s">
        <v>80</v>
      </c>
      <c r="K84" s="7"/>
      <c r="L84" s="5" t="s">
        <v>70</v>
      </c>
      <c r="M84" s="5" t="s">
        <v>25</v>
      </c>
      <c r="N84" s="6" t="s">
        <v>141</v>
      </c>
      <c r="O84" s="5" t="s">
        <v>140</v>
      </c>
      <c r="P84" s="5" t="s">
        <v>165</v>
      </c>
      <c r="Q84" s="5" t="s">
        <v>179</v>
      </c>
      <c r="R84" s="7"/>
      <c r="S84" s="6">
        <v>3.4851030000000001</v>
      </c>
      <c r="T84" s="7"/>
      <c r="U84" s="5">
        <v>0</v>
      </c>
    </row>
    <row r="85" spans="4:21" s="5" customFormat="1" ht="14.4" customHeight="1">
      <c r="D85" s="5" t="s">
        <v>178</v>
      </c>
      <c r="H85" s="5">
        <v>1</v>
      </c>
      <c r="J85" s="7" t="s">
        <v>177</v>
      </c>
      <c r="K85" s="7"/>
      <c r="N85" s="6" t="s">
        <v>78</v>
      </c>
      <c r="O85" s="5" t="s">
        <v>176</v>
      </c>
      <c r="P85" s="5" t="s">
        <v>175</v>
      </c>
      <c r="Q85" s="5" t="s">
        <v>174</v>
      </c>
      <c r="R85" s="7"/>
      <c r="S85" s="6">
        <v>9.5</v>
      </c>
      <c r="T85" s="7"/>
      <c r="U85" s="5">
        <v>0</v>
      </c>
    </row>
    <row r="86" spans="4:21" s="5" customFormat="1">
      <c r="D86" s="5" t="s">
        <v>173</v>
      </c>
      <c r="H86" s="5">
        <v>2</v>
      </c>
      <c r="J86" s="7" t="s">
        <v>80</v>
      </c>
      <c r="K86" s="7"/>
      <c r="N86" s="6" t="s">
        <v>49</v>
      </c>
      <c r="O86" s="5" t="s">
        <v>140</v>
      </c>
      <c r="P86" s="5" t="s">
        <v>172</v>
      </c>
      <c r="Q86" s="5" t="s">
        <v>171</v>
      </c>
      <c r="R86" s="7"/>
      <c r="S86" s="6">
        <v>84.169666620000001</v>
      </c>
      <c r="T86" s="7"/>
      <c r="U86" s="5">
        <v>0</v>
      </c>
    </row>
    <row r="87" spans="4:21" s="5" customFormat="1">
      <c r="D87" s="5" t="s">
        <v>170</v>
      </c>
      <c r="E87" s="5" t="s">
        <v>45</v>
      </c>
      <c r="F87" s="5" t="s">
        <v>85</v>
      </c>
      <c r="G87" s="5" t="s">
        <v>100</v>
      </c>
      <c r="H87" s="5">
        <v>2</v>
      </c>
      <c r="I87" s="5">
        <v>4</v>
      </c>
      <c r="J87" s="7" t="s">
        <v>26</v>
      </c>
      <c r="K87" s="7"/>
      <c r="L87" s="5" t="s">
        <v>103</v>
      </c>
      <c r="M87" s="5" t="s">
        <v>25</v>
      </c>
      <c r="N87" s="6" t="s">
        <v>141</v>
      </c>
      <c r="O87" s="5" t="s">
        <v>140</v>
      </c>
      <c r="P87" s="5" t="s">
        <v>165</v>
      </c>
      <c r="Q87" s="5" t="s">
        <v>169</v>
      </c>
      <c r="R87" s="7"/>
      <c r="S87" s="6">
        <v>7.34</v>
      </c>
      <c r="T87" s="7"/>
      <c r="U87" s="5" t="s">
        <v>168</v>
      </c>
    </row>
    <row r="88" spans="4:21" s="5" customFormat="1">
      <c r="D88" s="5" t="s">
        <v>167</v>
      </c>
      <c r="E88" s="5" t="s">
        <v>36</v>
      </c>
      <c r="F88" s="5" t="s">
        <v>85</v>
      </c>
      <c r="G88" s="5" t="s">
        <v>100</v>
      </c>
      <c r="H88" s="5">
        <v>6</v>
      </c>
      <c r="I88" s="5" t="s">
        <v>166</v>
      </c>
      <c r="J88" s="7" t="s">
        <v>80</v>
      </c>
      <c r="K88" s="7"/>
      <c r="M88" s="5" t="s">
        <v>63</v>
      </c>
      <c r="N88" s="6" t="s">
        <v>148</v>
      </c>
      <c r="O88" s="5" t="s">
        <v>140</v>
      </c>
      <c r="P88" s="5" t="s">
        <v>165</v>
      </c>
      <c r="Q88" s="5" t="s">
        <v>164</v>
      </c>
      <c r="R88" s="7"/>
      <c r="S88" s="6">
        <v>40.799999999999997</v>
      </c>
      <c r="T88" s="7"/>
      <c r="U88" s="5" t="s">
        <v>163</v>
      </c>
    </row>
    <row r="89" spans="4:21" s="5" customFormat="1">
      <c r="D89" s="5" t="s">
        <v>162</v>
      </c>
      <c r="E89" s="5" t="s">
        <v>45</v>
      </c>
      <c r="F89" s="5" t="s">
        <v>72</v>
      </c>
      <c r="G89" s="5" t="s">
        <v>100</v>
      </c>
      <c r="H89" s="5">
        <v>5</v>
      </c>
      <c r="J89" s="5" t="s">
        <v>59</v>
      </c>
      <c r="M89" s="5" t="s">
        <v>132</v>
      </c>
      <c r="N89" s="6" t="s">
        <v>49</v>
      </c>
      <c r="O89" s="5" t="s">
        <v>140</v>
      </c>
      <c r="P89" s="5" t="s">
        <v>139</v>
      </c>
      <c r="Q89" s="7"/>
      <c r="R89" s="7"/>
      <c r="S89" s="6">
        <v>80</v>
      </c>
      <c r="T89" s="7"/>
      <c r="U89" s="5">
        <v>0</v>
      </c>
    </row>
    <row r="90" spans="4:21" s="5" customFormat="1">
      <c r="D90" s="5" t="s">
        <v>161</v>
      </c>
      <c r="E90" s="5" t="s">
        <v>45</v>
      </c>
      <c r="F90" s="5" t="s">
        <v>72</v>
      </c>
      <c r="G90" s="5" t="s">
        <v>100</v>
      </c>
      <c r="H90" s="5">
        <v>5</v>
      </c>
      <c r="I90" s="5" t="s">
        <v>154</v>
      </c>
      <c r="J90" s="5" t="s">
        <v>59</v>
      </c>
      <c r="M90" s="5" t="s">
        <v>132</v>
      </c>
      <c r="N90" s="6" t="s">
        <v>148</v>
      </c>
      <c r="O90" s="5" t="s">
        <v>140</v>
      </c>
      <c r="P90" s="5" t="s">
        <v>139</v>
      </c>
      <c r="Q90" s="7"/>
      <c r="R90" s="7"/>
      <c r="S90" s="6">
        <v>30</v>
      </c>
      <c r="T90" s="7"/>
      <c r="U90" s="5">
        <v>0</v>
      </c>
    </row>
    <row r="91" spans="4:21" s="5" customFormat="1">
      <c r="D91" s="5" t="s">
        <v>160</v>
      </c>
      <c r="E91" s="5" t="s">
        <v>45</v>
      </c>
      <c r="F91" s="5" t="s">
        <v>72</v>
      </c>
      <c r="G91" s="5" t="s">
        <v>100</v>
      </c>
      <c r="H91" s="5">
        <v>5</v>
      </c>
      <c r="J91" s="5" t="s">
        <v>59</v>
      </c>
      <c r="L91" s="5" t="s">
        <v>70</v>
      </c>
      <c r="M91" s="5" t="s">
        <v>132</v>
      </c>
      <c r="N91" s="6" t="s">
        <v>148</v>
      </c>
      <c r="O91" s="5" t="s">
        <v>140</v>
      </c>
      <c r="P91" s="5" t="s">
        <v>139</v>
      </c>
      <c r="Q91" s="7"/>
      <c r="R91" s="7"/>
      <c r="S91" s="6">
        <v>30</v>
      </c>
      <c r="T91" s="7"/>
      <c r="U91" s="5" t="s">
        <v>159</v>
      </c>
    </row>
    <row r="92" spans="4:21" s="5" customFormat="1">
      <c r="D92" s="5" t="s">
        <v>158</v>
      </c>
      <c r="E92" s="5" t="s">
        <v>45</v>
      </c>
      <c r="F92" s="5" t="s">
        <v>72</v>
      </c>
      <c r="G92" s="5" t="s">
        <v>100</v>
      </c>
      <c r="H92" s="5">
        <v>5</v>
      </c>
      <c r="J92" s="5" t="s">
        <v>59</v>
      </c>
      <c r="M92" s="5" t="s">
        <v>132</v>
      </c>
      <c r="N92" s="6" t="s">
        <v>141</v>
      </c>
      <c r="O92" s="5" t="s">
        <v>140</v>
      </c>
      <c r="P92" s="5" t="s">
        <v>139</v>
      </c>
      <c r="Q92" s="7"/>
      <c r="R92" s="7"/>
      <c r="S92" s="6">
        <v>3</v>
      </c>
      <c r="T92" s="7"/>
      <c r="U92" s="5">
        <v>0</v>
      </c>
    </row>
    <row r="93" spans="4:21" s="5" customFormat="1">
      <c r="D93" s="5" t="s">
        <v>157</v>
      </c>
      <c r="E93" s="5" t="s">
        <v>27</v>
      </c>
      <c r="F93" s="5" t="s">
        <v>72</v>
      </c>
      <c r="G93" s="5" t="s">
        <v>100</v>
      </c>
      <c r="H93" s="5">
        <v>5</v>
      </c>
      <c r="I93" s="5" t="s">
        <v>154</v>
      </c>
      <c r="J93" s="5" t="s">
        <v>59</v>
      </c>
      <c r="M93" s="5" t="s">
        <v>132</v>
      </c>
      <c r="N93" s="6" t="s">
        <v>78</v>
      </c>
      <c r="O93" s="5" t="s">
        <v>140</v>
      </c>
      <c r="P93" s="5" t="s">
        <v>139</v>
      </c>
      <c r="Q93" s="7"/>
      <c r="R93" s="7"/>
      <c r="S93" s="6">
        <v>10</v>
      </c>
      <c r="T93" s="7"/>
      <c r="U93" s="5" t="s">
        <v>156</v>
      </c>
    </row>
    <row r="94" spans="4:21" s="5" customFormat="1">
      <c r="D94" s="5" t="s">
        <v>155</v>
      </c>
      <c r="E94" s="5" t="s">
        <v>45</v>
      </c>
      <c r="F94" s="5" t="s">
        <v>72</v>
      </c>
      <c r="G94" s="5" t="s">
        <v>100</v>
      </c>
      <c r="H94" s="5">
        <v>5</v>
      </c>
      <c r="I94" s="5" t="s">
        <v>154</v>
      </c>
      <c r="J94" s="5" t="s">
        <v>59</v>
      </c>
      <c r="M94" s="5" t="s">
        <v>132</v>
      </c>
      <c r="N94" s="6" t="s">
        <v>49</v>
      </c>
      <c r="O94" s="5" t="s">
        <v>140</v>
      </c>
      <c r="P94" s="5" t="s">
        <v>139</v>
      </c>
      <c r="Q94" s="7"/>
      <c r="R94" s="7"/>
      <c r="S94" s="6">
        <v>50</v>
      </c>
      <c r="T94" s="7"/>
      <c r="U94" s="5" t="s">
        <v>153</v>
      </c>
    </row>
    <row r="95" spans="4:21" s="5" customFormat="1">
      <c r="D95" s="5" t="s">
        <v>152</v>
      </c>
      <c r="E95" s="5" t="s">
        <v>45</v>
      </c>
      <c r="F95" s="5" t="s">
        <v>72</v>
      </c>
      <c r="G95" s="5" t="s">
        <v>100</v>
      </c>
      <c r="H95" s="5">
        <v>5</v>
      </c>
      <c r="J95" s="5" t="s">
        <v>59</v>
      </c>
      <c r="M95" s="5" t="s">
        <v>132</v>
      </c>
      <c r="N95" s="6" t="s">
        <v>49</v>
      </c>
      <c r="O95" s="5" t="s">
        <v>140</v>
      </c>
      <c r="P95" s="5" t="s">
        <v>139</v>
      </c>
      <c r="Q95" s="7"/>
      <c r="R95" s="7"/>
      <c r="S95" s="6">
        <v>60</v>
      </c>
      <c r="T95" s="2"/>
      <c r="U95" s="5">
        <v>0</v>
      </c>
    </row>
    <row r="96" spans="4:21" s="5" customFormat="1">
      <c r="D96" s="5" t="s">
        <v>151</v>
      </c>
      <c r="E96" s="5" t="s">
        <v>45</v>
      </c>
      <c r="F96" s="5" t="s">
        <v>72</v>
      </c>
      <c r="G96" s="5" t="s">
        <v>100</v>
      </c>
      <c r="H96" s="5">
        <v>5</v>
      </c>
      <c r="J96" s="5" t="s">
        <v>59</v>
      </c>
      <c r="M96" s="5" t="s">
        <v>132</v>
      </c>
      <c r="N96" s="6" t="s">
        <v>78</v>
      </c>
      <c r="O96" s="5" t="s">
        <v>140</v>
      </c>
      <c r="P96" s="5" t="s">
        <v>139</v>
      </c>
      <c r="Q96" s="7"/>
      <c r="R96" s="7"/>
      <c r="S96" s="6">
        <v>15</v>
      </c>
      <c r="T96" s="2"/>
      <c r="U96" s="5" t="s">
        <v>150</v>
      </c>
    </row>
    <row r="97" spans="4:21" s="5" customFormat="1">
      <c r="D97" s="5" t="s">
        <v>149</v>
      </c>
      <c r="E97" s="5" t="s">
        <v>45</v>
      </c>
      <c r="F97" s="5" t="s">
        <v>72</v>
      </c>
      <c r="G97" s="5" t="s">
        <v>100</v>
      </c>
      <c r="H97" s="5">
        <v>5</v>
      </c>
      <c r="J97" s="5" t="s">
        <v>59</v>
      </c>
      <c r="M97" s="5" t="s">
        <v>132</v>
      </c>
      <c r="N97" s="6" t="s">
        <v>148</v>
      </c>
      <c r="O97" s="5" t="s">
        <v>140</v>
      </c>
      <c r="P97" s="5" t="s">
        <v>139</v>
      </c>
      <c r="Q97" s="7"/>
      <c r="R97" s="7"/>
      <c r="S97" s="6">
        <v>20</v>
      </c>
      <c r="T97" s="2"/>
      <c r="U97" s="5" t="s">
        <v>147</v>
      </c>
    </row>
    <row r="98" spans="4:21" s="5" customFormat="1">
      <c r="D98" s="5" t="s">
        <v>146</v>
      </c>
      <c r="E98" s="5" t="s">
        <v>27</v>
      </c>
      <c r="F98" s="5" t="s">
        <v>72</v>
      </c>
      <c r="G98" s="5" t="s">
        <v>100</v>
      </c>
      <c r="H98" s="5">
        <v>5</v>
      </c>
      <c r="J98" s="5" t="s">
        <v>59</v>
      </c>
      <c r="M98" s="5" t="s">
        <v>132</v>
      </c>
      <c r="N98" s="6" t="s">
        <v>141</v>
      </c>
      <c r="O98" s="5" t="s">
        <v>140</v>
      </c>
      <c r="P98" s="5" t="s">
        <v>139</v>
      </c>
      <c r="Q98" s="7"/>
      <c r="R98" s="7"/>
      <c r="S98" s="6">
        <v>5</v>
      </c>
      <c r="T98" s="2"/>
      <c r="U98" s="5" t="s">
        <v>145</v>
      </c>
    </row>
    <row r="99" spans="4:21" s="5" customFormat="1">
      <c r="D99" s="5" t="s">
        <v>144</v>
      </c>
      <c r="E99" s="5" t="s">
        <v>45</v>
      </c>
      <c r="F99" s="5" t="s">
        <v>72</v>
      </c>
      <c r="G99" s="5" t="s">
        <v>100</v>
      </c>
      <c r="H99" s="5">
        <v>5</v>
      </c>
      <c r="J99" s="5" t="s">
        <v>59</v>
      </c>
      <c r="M99" s="5" t="s">
        <v>132</v>
      </c>
      <c r="N99" s="6" t="s">
        <v>141</v>
      </c>
      <c r="O99" s="5" t="s">
        <v>140</v>
      </c>
      <c r="P99" s="5" t="s">
        <v>139</v>
      </c>
      <c r="Q99" s="7"/>
      <c r="R99" s="7"/>
      <c r="S99" s="6">
        <v>3</v>
      </c>
      <c r="T99" s="2"/>
      <c r="U99" s="5">
        <v>0</v>
      </c>
    </row>
    <row r="100" spans="4:21" s="5" customFormat="1">
      <c r="D100" s="5" t="s">
        <v>142</v>
      </c>
      <c r="E100" s="5" t="s">
        <v>45</v>
      </c>
      <c r="F100" s="5" t="s">
        <v>72</v>
      </c>
      <c r="G100" s="5" t="s">
        <v>100</v>
      </c>
      <c r="H100" s="5">
        <v>5</v>
      </c>
      <c r="J100" s="5" t="s">
        <v>59</v>
      </c>
      <c r="M100" s="5" t="s">
        <v>132</v>
      </c>
      <c r="N100" s="6" t="s">
        <v>141</v>
      </c>
      <c r="O100" s="5" t="s">
        <v>140</v>
      </c>
      <c r="P100" s="5" t="s">
        <v>139</v>
      </c>
      <c r="Q100" s="7"/>
      <c r="R100" s="7"/>
      <c r="S100" s="6">
        <v>2</v>
      </c>
      <c r="T100" s="2"/>
      <c r="U100" s="5">
        <v>0</v>
      </c>
    </row>
    <row r="101" spans="4:21" s="5" customFormat="1">
      <c r="D101" s="5" t="s">
        <v>138</v>
      </c>
      <c r="E101" s="5" t="s">
        <v>36</v>
      </c>
      <c r="F101" s="5" t="s">
        <v>72</v>
      </c>
      <c r="G101" s="5" t="s">
        <v>84</v>
      </c>
      <c r="H101" s="5">
        <v>1</v>
      </c>
      <c r="J101" s="5" t="s">
        <v>53</v>
      </c>
      <c r="L101" s="5" t="s">
        <v>79</v>
      </c>
      <c r="M101" s="5" t="s">
        <v>38</v>
      </c>
      <c r="N101" s="6" t="s">
        <v>44</v>
      </c>
      <c r="Q101" s="7"/>
      <c r="R101" s="7"/>
      <c r="S101" s="6">
        <v>68000</v>
      </c>
      <c r="T101" s="2"/>
      <c r="U101" s="5">
        <v>0</v>
      </c>
    </row>
    <row r="102" spans="4:21" s="5" customFormat="1">
      <c r="D102" s="5" t="s">
        <v>137</v>
      </c>
      <c r="E102" s="5" t="s">
        <v>36</v>
      </c>
      <c r="F102" s="5" t="s">
        <v>72</v>
      </c>
      <c r="G102" s="5" t="s">
        <v>84</v>
      </c>
      <c r="H102" s="5">
        <v>1</v>
      </c>
      <c r="J102" s="5" t="s">
        <v>53</v>
      </c>
      <c r="L102" s="5" t="s">
        <v>79</v>
      </c>
      <c r="M102" s="5" t="s">
        <v>38</v>
      </c>
      <c r="N102" s="6" t="s">
        <v>44</v>
      </c>
      <c r="Q102" s="7"/>
      <c r="R102" s="7"/>
      <c r="S102" s="6">
        <v>10000</v>
      </c>
      <c r="T102" s="2"/>
      <c r="U102" s="5" t="s">
        <v>136</v>
      </c>
    </row>
    <row r="103" spans="4:21" s="5" customFormat="1">
      <c r="D103" s="5" t="s">
        <v>135</v>
      </c>
      <c r="E103" s="5" t="s">
        <v>36</v>
      </c>
      <c r="F103" s="5" t="s">
        <v>72</v>
      </c>
      <c r="G103" s="5" t="s">
        <v>84</v>
      </c>
      <c r="H103" s="5">
        <v>1</v>
      </c>
      <c r="J103" s="5" t="s">
        <v>53</v>
      </c>
      <c r="L103" s="5" t="s">
        <v>79</v>
      </c>
      <c r="M103" s="5" t="s">
        <v>25</v>
      </c>
      <c r="N103" s="6" t="s">
        <v>47</v>
      </c>
      <c r="Q103" s="7"/>
      <c r="R103" s="7"/>
      <c r="S103" s="6">
        <v>250</v>
      </c>
      <c r="T103" s="2"/>
      <c r="U103" s="5" t="s">
        <v>134</v>
      </c>
    </row>
    <row r="104" spans="4:21" s="5" customFormat="1">
      <c r="D104" s="5" t="s">
        <v>133</v>
      </c>
      <c r="E104" s="5" t="s">
        <v>36</v>
      </c>
      <c r="F104" s="5" t="s">
        <v>85</v>
      </c>
      <c r="G104" s="5" t="s">
        <v>84</v>
      </c>
      <c r="H104" s="5">
        <v>1</v>
      </c>
      <c r="J104" s="5" t="s">
        <v>53</v>
      </c>
      <c r="L104" s="5" t="s">
        <v>79</v>
      </c>
      <c r="M104" s="5" t="s">
        <v>132</v>
      </c>
      <c r="N104" s="6" t="s">
        <v>31</v>
      </c>
      <c r="Q104" s="7"/>
      <c r="R104" s="7"/>
      <c r="S104" s="6">
        <v>6700</v>
      </c>
      <c r="T104" s="2"/>
      <c r="U104" s="5">
        <v>0</v>
      </c>
    </row>
    <row r="105" spans="4:21" s="5" customFormat="1">
      <c r="D105" s="5" t="s">
        <v>131</v>
      </c>
      <c r="E105" s="5" t="s">
        <v>36</v>
      </c>
      <c r="F105" s="5" t="s">
        <v>85</v>
      </c>
      <c r="G105" s="5" t="s">
        <v>84</v>
      </c>
      <c r="H105" s="5">
        <v>1</v>
      </c>
      <c r="J105" s="5" t="s">
        <v>53</v>
      </c>
      <c r="L105" s="5" t="s">
        <v>79</v>
      </c>
      <c r="M105" s="5" t="s">
        <v>63</v>
      </c>
      <c r="N105" s="6" t="s">
        <v>44</v>
      </c>
      <c r="Q105" s="7"/>
      <c r="R105" s="7"/>
      <c r="S105" s="6">
        <v>26900</v>
      </c>
      <c r="T105" s="2"/>
      <c r="U105" s="5">
        <v>0</v>
      </c>
    </row>
    <row r="106" spans="4:21" s="5" customFormat="1">
      <c r="D106" s="5" t="s">
        <v>130</v>
      </c>
      <c r="E106" s="5" t="s">
        <v>36</v>
      </c>
      <c r="F106" s="5" t="s">
        <v>85</v>
      </c>
      <c r="G106" s="5" t="s">
        <v>84</v>
      </c>
      <c r="H106" s="5">
        <v>1</v>
      </c>
      <c r="J106" s="5" t="s">
        <v>53</v>
      </c>
      <c r="L106" s="5" t="s">
        <v>79</v>
      </c>
      <c r="M106" s="5" t="s">
        <v>25</v>
      </c>
      <c r="N106" s="6" t="s">
        <v>47</v>
      </c>
      <c r="Q106" s="7"/>
      <c r="R106" s="7"/>
      <c r="S106" s="6">
        <v>273</v>
      </c>
      <c r="T106" s="2"/>
      <c r="U106" s="5">
        <v>0</v>
      </c>
    </row>
    <row r="107" spans="4:21" s="5" customFormat="1">
      <c r="D107" s="5" t="s">
        <v>129</v>
      </c>
      <c r="E107" s="5" t="s">
        <v>36</v>
      </c>
      <c r="F107" s="5" t="s">
        <v>85</v>
      </c>
      <c r="G107" s="5" t="s">
        <v>84</v>
      </c>
      <c r="H107" s="5">
        <v>1</v>
      </c>
      <c r="J107" s="5" t="s">
        <v>53</v>
      </c>
      <c r="L107" s="5" t="s">
        <v>79</v>
      </c>
      <c r="M107" s="5" t="s">
        <v>63</v>
      </c>
      <c r="N107" s="6" t="s">
        <v>31</v>
      </c>
      <c r="Q107" s="7"/>
      <c r="R107" s="7"/>
      <c r="S107" s="6">
        <v>6020</v>
      </c>
      <c r="T107" s="2"/>
      <c r="U107" s="5" t="s">
        <v>128</v>
      </c>
    </row>
    <row r="108" spans="4:21" s="5" customFormat="1">
      <c r="D108" s="5" t="s">
        <v>127</v>
      </c>
      <c r="E108" s="5" t="s">
        <v>36</v>
      </c>
      <c r="F108" s="5" t="s">
        <v>85</v>
      </c>
      <c r="G108" s="5" t="s">
        <v>84</v>
      </c>
      <c r="H108" s="5">
        <v>1</v>
      </c>
      <c r="J108" s="5" t="s">
        <v>53</v>
      </c>
      <c r="L108" s="5" t="s">
        <v>79</v>
      </c>
      <c r="M108" s="5" t="s">
        <v>38</v>
      </c>
      <c r="N108" s="6" t="s">
        <v>51</v>
      </c>
      <c r="Q108" s="7"/>
      <c r="R108" s="7"/>
      <c r="S108" s="6">
        <v>645.6</v>
      </c>
      <c r="T108" s="2"/>
      <c r="U108" s="5">
        <v>0</v>
      </c>
    </row>
    <row r="109" spans="4:21" s="5" customFormat="1">
      <c r="D109" s="5" t="s">
        <v>126</v>
      </c>
      <c r="E109" s="5" t="s">
        <v>36</v>
      </c>
      <c r="F109" s="5" t="s">
        <v>72</v>
      </c>
      <c r="G109" s="5" t="s">
        <v>100</v>
      </c>
      <c r="H109" s="5">
        <v>1</v>
      </c>
      <c r="I109" s="5">
        <v>2</v>
      </c>
      <c r="J109" s="5" t="s">
        <v>53</v>
      </c>
      <c r="L109" s="5" t="s">
        <v>70</v>
      </c>
      <c r="M109" s="5" t="s">
        <v>63</v>
      </c>
      <c r="N109" s="6" t="s">
        <v>47</v>
      </c>
      <c r="Q109" s="7"/>
      <c r="R109" s="7"/>
      <c r="S109" s="6">
        <v>108.2</v>
      </c>
      <c r="T109" s="2"/>
      <c r="U109" s="5">
        <v>0</v>
      </c>
    </row>
    <row r="110" spans="4:21" s="5" customFormat="1">
      <c r="D110" s="5" t="s">
        <v>125</v>
      </c>
      <c r="E110" s="5" t="s">
        <v>36</v>
      </c>
      <c r="F110" s="5" t="s">
        <v>72</v>
      </c>
      <c r="G110" s="5" t="s">
        <v>100</v>
      </c>
      <c r="H110" s="5">
        <v>2</v>
      </c>
      <c r="J110" s="5" t="s">
        <v>53</v>
      </c>
      <c r="L110" s="5" t="s">
        <v>70</v>
      </c>
      <c r="M110" s="5" t="s">
        <v>38</v>
      </c>
      <c r="N110" s="6" t="s">
        <v>51</v>
      </c>
      <c r="Q110" s="7"/>
      <c r="R110" s="7"/>
      <c r="S110" s="6">
        <v>800</v>
      </c>
      <c r="T110" s="2"/>
      <c r="U110" s="5" t="s">
        <v>124</v>
      </c>
    </row>
    <row r="111" spans="4:21" s="5" customFormat="1">
      <c r="D111" s="5" t="s">
        <v>123</v>
      </c>
      <c r="E111" s="5" t="s">
        <v>36</v>
      </c>
      <c r="F111" s="5" t="s">
        <v>72</v>
      </c>
      <c r="G111" s="5" t="s">
        <v>100</v>
      </c>
      <c r="H111" s="5">
        <v>2</v>
      </c>
      <c r="J111" s="5" t="s">
        <v>53</v>
      </c>
      <c r="L111" s="5" t="s">
        <v>70</v>
      </c>
      <c r="M111" s="5" t="s">
        <v>38</v>
      </c>
      <c r="N111" s="6" t="s">
        <v>47</v>
      </c>
      <c r="Q111" s="7"/>
      <c r="R111" s="7"/>
      <c r="S111" s="6">
        <v>400</v>
      </c>
      <c r="T111" s="2"/>
      <c r="U111" s="5" t="s">
        <v>122</v>
      </c>
    </row>
    <row r="112" spans="4:21" s="5" customFormat="1">
      <c r="D112" s="5" t="s">
        <v>121</v>
      </c>
      <c r="E112" s="5" t="s">
        <v>36</v>
      </c>
      <c r="F112" s="5" t="s">
        <v>72</v>
      </c>
      <c r="G112" s="5" t="s">
        <v>100</v>
      </c>
      <c r="H112" s="5">
        <v>2</v>
      </c>
      <c r="J112" s="5" t="s">
        <v>53</v>
      </c>
      <c r="L112" s="5" t="s">
        <v>70</v>
      </c>
      <c r="M112" s="5" t="s">
        <v>38</v>
      </c>
      <c r="N112" s="6" t="s">
        <v>51</v>
      </c>
      <c r="Q112" s="7"/>
      <c r="R112" s="7"/>
      <c r="S112" s="6">
        <v>800</v>
      </c>
      <c r="T112" s="2"/>
      <c r="U112" s="5" t="s">
        <v>120</v>
      </c>
    </row>
    <row r="113" spans="4:21" s="5" customFormat="1">
      <c r="D113" s="5" t="s">
        <v>119</v>
      </c>
      <c r="E113" s="5" t="s">
        <v>36</v>
      </c>
      <c r="F113" s="5" t="s">
        <v>72</v>
      </c>
      <c r="G113" s="5" t="s">
        <v>71</v>
      </c>
      <c r="H113" s="5">
        <v>2</v>
      </c>
      <c r="J113" s="5" t="s">
        <v>53</v>
      </c>
      <c r="L113" s="5" t="s">
        <v>70</v>
      </c>
      <c r="M113" s="5" t="s">
        <v>38</v>
      </c>
      <c r="N113" s="6" t="s">
        <v>51</v>
      </c>
      <c r="Q113" s="7"/>
      <c r="R113" s="7"/>
      <c r="S113" s="6">
        <v>950</v>
      </c>
      <c r="T113" s="2"/>
      <c r="U113" s="5" t="s">
        <v>118</v>
      </c>
    </row>
    <row r="114" spans="4:21" s="5" customFormat="1">
      <c r="D114" s="5" t="s">
        <v>117</v>
      </c>
      <c r="E114" s="5" t="s">
        <v>36</v>
      </c>
      <c r="F114" s="5" t="s">
        <v>72</v>
      </c>
      <c r="G114" s="5" t="s">
        <v>100</v>
      </c>
      <c r="H114" s="5">
        <v>2</v>
      </c>
      <c r="J114" s="5" t="s">
        <v>53</v>
      </c>
      <c r="L114" s="5" t="s">
        <v>70</v>
      </c>
      <c r="M114" s="5" t="s">
        <v>25</v>
      </c>
      <c r="N114" s="6" t="s">
        <v>47</v>
      </c>
      <c r="Q114" s="7"/>
      <c r="R114" s="7"/>
      <c r="S114" s="6">
        <v>400</v>
      </c>
      <c r="T114" s="2"/>
      <c r="U114" s="5" t="s">
        <v>116</v>
      </c>
    </row>
    <row r="115" spans="4:21" s="5" customFormat="1">
      <c r="D115" s="5" t="s">
        <v>115</v>
      </c>
      <c r="E115" s="5" t="s">
        <v>36</v>
      </c>
      <c r="F115" s="5" t="s">
        <v>72</v>
      </c>
      <c r="G115" s="5" t="s">
        <v>84</v>
      </c>
      <c r="H115" s="5">
        <v>2</v>
      </c>
      <c r="I115" s="5" t="s">
        <v>114</v>
      </c>
      <c r="J115" s="5" t="s">
        <v>53</v>
      </c>
      <c r="L115" s="5" t="s">
        <v>103</v>
      </c>
      <c r="M115" s="5" t="s">
        <v>38</v>
      </c>
      <c r="N115" s="6" t="s">
        <v>51</v>
      </c>
      <c r="Q115" s="7"/>
      <c r="R115" s="7"/>
      <c r="S115" s="6">
        <v>600</v>
      </c>
      <c r="T115" s="2"/>
      <c r="U115" s="5" t="s">
        <v>113</v>
      </c>
    </row>
    <row r="116" spans="4:21" s="5" customFormat="1">
      <c r="D116" s="5" t="s">
        <v>112</v>
      </c>
      <c r="E116" s="5" t="s">
        <v>36</v>
      </c>
      <c r="F116" s="5" t="s">
        <v>85</v>
      </c>
      <c r="G116" s="5" t="s">
        <v>100</v>
      </c>
      <c r="H116" s="5">
        <v>2</v>
      </c>
      <c r="J116" s="5" t="s">
        <v>53</v>
      </c>
      <c r="L116" s="5" t="s">
        <v>70</v>
      </c>
      <c r="M116" s="5" t="s">
        <v>25</v>
      </c>
      <c r="N116" s="6" t="s">
        <v>47</v>
      </c>
      <c r="Q116" s="7"/>
      <c r="R116" s="7"/>
      <c r="S116" s="6">
        <v>165</v>
      </c>
      <c r="T116" s="2"/>
      <c r="U116" s="5" t="s">
        <v>111</v>
      </c>
    </row>
    <row r="117" spans="4:21" s="5" customFormat="1">
      <c r="D117" s="5" t="s">
        <v>110</v>
      </c>
      <c r="E117" s="5" t="s">
        <v>36</v>
      </c>
      <c r="F117" s="5" t="s">
        <v>72</v>
      </c>
      <c r="G117" s="5" t="s">
        <v>71</v>
      </c>
      <c r="H117" s="5">
        <v>2</v>
      </c>
      <c r="J117" s="5" t="s">
        <v>53</v>
      </c>
      <c r="L117" s="5" t="s">
        <v>70</v>
      </c>
      <c r="M117" s="5" t="s">
        <v>38</v>
      </c>
      <c r="N117" s="6" t="s">
        <v>51</v>
      </c>
      <c r="Q117" s="7"/>
      <c r="R117" s="7"/>
      <c r="S117" s="6">
        <v>730</v>
      </c>
      <c r="T117" s="2"/>
      <c r="U117" s="5" t="s">
        <v>109</v>
      </c>
    </row>
    <row r="118" spans="4:21" s="5" customFormat="1">
      <c r="D118" s="5" t="s">
        <v>108</v>
      </c>
      <c r="E118" s="5" t="s">
        <v>36</v>
      </c>
      <c r="F118" s="5" t="s">
        <v>72</v>
      </c>
      <c r="G118" s="5" t="s">
        <v>100</v>
      </c>
      <c r="H118" s="5">
        <v>2</v>
      </c>
      <c r="J118" s="5" t="s">
        <v>53</v>
      </c>
      <c r="L118" s="5" t="s">
        <v>70</v>
      </c>
      <c r="M118" s="5" t="s">
        <v>38</v>
      </c>
      <c r="N118" s="6" t="s">
        <v>55</v>
      </c>
      <c r="Q118" s="7"/>
      <c r="R118" s="7"/>
      <c r="S118" s="6">
        <v>2200</v>
      </c>
      <c r="T118" s="2"/>
      <c r="U118" s="5" t="s">
        <v>107</v>
      </c>
    </row>
    <row r="119" spans="4:21" s="5" customFormat="1">
      <c r="D119" s="5" t="s">
        <v>106</v>
      </c>
      <c r="E119" s="5" t="s">
        <v>36</v>
      </c>
      <c r="F119" s="5" t="s">
        <v>72</v>
      </c>
      <c r="G119" s="5" t="s">
        <v>71</v>
      </c>
      <c r="H119" s="5">
        <v>2</v>
      </c>
      <c r="I119" s="5">
        <v>1</v>
      </c>
      <c r="J119" s="5" t="s">
        <v>53</v>
      </c>
      <c r="L119" s="5" t="s">
        <v>103</v>
      </c>
      <c r="M119" s="5" t="s">
        <v>25</v>
      </c>
      <c r="N119" s="6" t="s">
        <v>49</v>
      </c>
      <c r="Q119" s="7"/>
      <c r="R119" s="7"/>
      <c r="S119" s="6">
        <v>50</v>
      </c>
      <c r="T119" s="2"/>
      <c r="U119" s="5" t="s">
        <v>105</v>
      </c>
    </row>
    <row r="120" spans="4:21" s="5" customFormat="1">
      <c r="D120" s="5" t="s">
        <v>104</v>
      </c>
      <c r="E120" s="5" t="s">
        <v>27</v>
      </c>
      <c r="F120" s="5" t="s">
        <v>72</v>
      </c>
      <c r="G120" s="5" t="s">
        <v>100</v>
      </c>
      <c r="H120" s="5">
        <v>2</v>
      </c>
      <c r="I120" s="5">
        <v>1</v>
      </c>
      <c r="J120" s="5" t="s">
        <v>53</v>
      </c>
      <c r="L120" s="5" t="s">
        <v>103</v>
      </c>
      <c r="M120" s="5" t="s">
        <v>38</v>
      </c>
      <c r="N120" s="6" t="s">
        <v>51</v>
      </c>
      <c r="Q120" s="7"/>
      <c r="R120" s="7"/>
      <c r="S120" s="6">
        <v>750</v>
      </c>
      <c r="T120" s="2"/>
      <c r="U120" s="5" t="s">
        <v>102</v>
      </c>
    </row>
    <row r="121" spans="4:21" s="5" customFormat="1">
      <c r="D121" s="5" t="s">
        <v>101</v>
      </c>
      <c r="E121" s="5" t="s">
        <v>27</v>
      </c>
      <c r="F121" s="5" t="s">
        <v>72</v>
      </c>
      <c r="G121" s="5" t="s">
        <v>100</v>
      </c>
      <c r="H121" s="5">
        <v>2</v>
      </c>
      <c r="J121" s="5" t="s">
        <v>53</v>
      </c>
      <c r="L121" s="5" t="s">
        <v>70</v>
      </c>
      <c r="M121" s="5" t="s">
        <v>38</v>
      </c>
      <c r="N121" s="6" t="s">
        <v>47</v>
      </c>
      <c r="Q121" s="7"/>
      <c r="R121" s="7"/>
      <c r="S121" s="6">
        <v>350</v>
      </c>
      <c r="T121" s="2"/>
      <c r="U121" s="5" t="s">
        <v>99</v>
      </c>
    </row>
    <row r="122" spans="4:21" s="5" customFormat="1">
      <c r="D122" s="5" t="s">
        <v>98</v>
      </c>
      <c r="E122" s="5" t="s">
        <v>45</v>
      </c>
      <c r="F122" s="5" t="s">
        <v>85</v>
      </c>
      <c r="G122" s="5" t="s">
        <v>84</v>
      </c>
      <c r="H122" s="5">
        <v>1</v>
      </c>
      <c r="J122" s="5" t="s">
        <v>53</v>
      </c>
      <c r="L122" s="5" t="s">
        <v>79</v>
      </c>
      <c r="M122" s="5" t="s">
        <v>25</v>
      </c>
      <c r="N122" s="6" t="s">
        <v>55</v>
      </c>
      <c r="Q122" s="7"/>
      <c r="R122" s="7"/>
      <c r="S122" s="6">
        <v>1500</v>
      </c>
      <c r="T122" s="2"/>
      <c r="U122" s="5" t="s">
        <v>97</v>
      </c>
    </row>
    <row r="123" spans="4:21" s="5" customFormat="1">
      <c r="D123" s="5" t="s">
        <v>96</v>
      </c>
      <c r="E123" s="5" t="s">
        <v>36</v>
      </c>
      <c r="F123" s="5" t="s">
        <v>85</v>
      </c>
      <c r="G123" s="5" t="s">
        <v>84</v>
      </c>
      <c r="H123" s="5">
        <v>1</v>
      </c>
      <c r="I123" s="5">
        <v>2</v>
      </c>
      <c r="J123" s="5" t="s">
        <v>53</v>
      </c>
      <c r="L123" s="5" t="s">
        <v>79</v>
      </c>
      <c r="M123" s="5" t="s">
        <v>25</v>
      </c>
      <c r="N123" s="6" t="s">
        <v>47</v>
      </c>
      <c r="Q123" s="7"/>
      <c r="R123" s="7"/>
      <c r="S123" s="6">
        <v>112</v>
      </c>
      <c r="T123" s="2"/>
      <c r="U123" s="5" t="s">
        <v>95</v>
      </c>
    </row>
    <row r="124" spans="4:21" s="5" customFormat="1">
      <c r="D124" s="5" t="s">
        <v>94</v>
      </c>
      <c r="E124" s="5" t="s">
        <v>36</v>
      </c>
      <c r="F124" s="5" t="s">
        <v>85</v>
      </c>
      <c r="G124" s="5" t="s">
        <v>84</v>
      </c>
      <c r="H124" s="5">
        <v>1</v>
      </c>
      <c r="I124" s="5">
        <v>2</v>
      </c>
      <c r="J124" s="5" t="s">
        <v>53</v>
      </c>
      <c r="L124" s="5" t="s">
        <v>79</v>
      </c>
      <c r="M124" s="5" t="s">
        <v>25</v>
      </c>
      <c r="N124" s="6" t="s">
        <v>51</v>
      </c>
      <c r="Q124" s="7"/>
      <c r="R124" s="7"/>
      <c r="S124" s="6">
        <v>600</v>
      </c>
      <c r="T124" s="2"/>
      <c r="U124" s="5" t="s">
        <v>93</v>
      </c>
    </row>
    <row r="125" spans="4:21" s="5" customFormat="1">
      <c r="D125" s="5" t="s">
        <v>92</v>
      </c>
      <c r="E125" s="5" t="s">
        <v>36</v>
      </c>
      <c r="F125" s="5" t="s">
        <v>85</v>
      </c>
      <c r="G125" s="5" t="s">
        <v>84</v>
      </c>
      <c r="J125" s="5" t="s">
        <v>53</v>
      </c>
      <c r="L125" s="5" t="s">
        <v>79</v>
      </c>
      <c r="M125" s="5" t="s">
        <v>25</v>
      </c>
      <c r="N125" s="6" t="s">
        <v>51</v>
      </c>
      <c r="Q125" s="7"/>
      <c r="R125" s="7"/>
      <c r="S125" s="6">
        <v>600</v>
      </c>
      <c r="T125" s="2"/>
      <c r="U125" s="5" t="s">
        <v>91</v>
      </c>
    </row>
    <row r="126" spans="4:21" s="5" customFormat="1">
      <c r="D126" s="5" t="s">
        <v>90</v>
      </c>
      <c r="E126" s="5" t="s">
        <v>36</v>
      </c>
      <c r="F126" s="5" t="s">
        <v>85</v>
      </c>
      <c r="G126" s="5" t="s">
        <v>84</v>
      </c>
      <c r="H126" s="5">
        <v>1</v>
      </c>
      <c r="J126" s="5" t="s">
        <v>53</v>
      </c>
      <c r="L126" s="5" t="s">
        <v>79</v>
      </c>
      <c r="M126" s="5" t="s">
        <v>25</v>
      </c>
      <c r="N126" s="6" t="s">
        <v>49</v>
      </c>
      <c r="Q126" s="7"/>
      <c r="R126" s="7"/>
      <c r="S126" s="6">
        <v>70</v>
      </c>
      <c r="T126" s="2"/>
      <c r="U126" s="5" t="s">
        <v>88</v>
      </c>
    </row>
    <row r="127" spans="4:21" s="5" customFormat="1">
      <c r="D127" s="5" t="s">
        <v>89</v>
      </c>
      <c r="E127" s="5" t="s">
        <v>36</v>
      </c>
      <c r="F127" s="5" t="s">
        <v>85</v>
      </c>
      <c r="G127" s="5" t="s">
        <v>84</v>
      </c>
      <c r="H127" s="5">
        <v>1</v>
      </c>
      <c r="J127" s="5" t="s">
        <v>53</v>
      </c>
      <c r="L127" s="5" t="s">
        <v>79</v>
      </c>
      <c r="M127" s="5" t="s">
        <v>25</v>
      </c>
      <c r="N127" s="6" t="s">
        <v>47</v>
      </c>
      <c r="Q127" s="7"/>
      <c r="R127" s="7"/>
      <c r="S127" s="6">
        <v>260</v>
      </c>
      <c r="T127" s="2"/>
      <c r="U127" s="5" t="s">
        <v>88</v>
      </c>
    </row>
    <row r="128" spans="4:21" s="5" customFormat="1">
      <c r="D128" s="5" t="s">
        <v>86</v>
      </c>
      <c r="E128" s="5" t="s">
        <v>36</v>
      </c>
      <c r="F128" s="5" t="s">
        <v>85</v>
      </c>
      <c r="G128" s="5" t="s">
        <v>84</v>
      </c>
      <c r="H128" s="5">
        <v>1</v>
      </c>
      <c r="J128" s="5" t="s">
        <v>53</v>
      </c>
      <c r="L128" s="5" t="s">
        <v>79</v>
      </c>
      <c r="M128" s="5" t="s">
        <v>25</v>
      </c>
      <c r="N128" s="6" t="s">
        <v>47</v>
      </c>
      <c r="Q128" s="7"/>
      <c r="R128" s="7"/>
      <c r="S128" s="6">
        <v>105</v>
      </c>
      <c r="T128" s="2"/>
      <c r="U128" s="5" t="s">
        <v>83</v>
      </c>
    </row>
    <row r="129" spans="2:21">
      <c r="D129" s="5" t="s">
        <v>81</v>
      </c>
      <c r="E129" s="5" t="s">
        <v>36</v>
      </c>
      <c r="F129" s="5" t="s">
        <v>72</v>
      </c>
      <c r="G129" s="5" t="s">
        <v>71</v>
      </c>
      <c r="H129" s="5">
        <v>1</v>
      </c>
      <c r="I129" s="5"/>
      <c r="J129" s="5" t="s">
        <v>80</v>
      </c>
      <c r="K129" s="5"/>
      <c r="L129" s="5" t="s">
        <v>79</v>
      </c>
      <c r="M129" s="5" t="s">
        <v>25</v>
      </c>
      <c r="N129" s="6" t="s">
        <v>78</v>
      </c>
      <c r="O129" s="5"/>
      <c r="P129" s="5"/>
      <c r="Q129" s="7"/>
      <c r="R129" s="7"/>
      <c r="S129" s="6">
        <v>19</v>
      </c>
      <c r="U129" s="5" t="s">
        <v>77</v>
      </c>
    </row>
    <row r="130" spans="2:21">
      <c r="B130" s="5"/>
      <c r="D130" s="5" t="s">
        <v>76</v>
      </c>
      <c r="E130" s="5" t="s">
        <v>45</v>
      </c>
      <c r="F130" s="5" t="s">
        <v>72</v>
      </c>
      <c r="G130" s="5" t="s">
        <v>71</v>
      </c>
      <c r="H130" s="5">
        <v>4</v>
      </c>
      <c r="I130" s="5"/>
      <c r="J130" s="5" t="s">
        <v>26</v>
      </c>
      <c r="K130" s="5"/>
      <c r="L130" s="5" t="s">
        <v>75</v>
      </c>
      <c r="M130" s="5" t="s">
        <v>38</v>
      </c>
      <c r="N130" s="6" t="s">
        <v>47</v>
      </c>
      <c r="O130" s="5"/>
      <c r="P130" s="5"/>
      <c r="Q130" s="7"/>
      <c r="R130" s="7"/>
      <c r="S130" s="6">
        <v>750</v>
      </c>
      <c r="U130" s="5" t="s">
        <v>74</v>
      </c>
    </row>
    <row r="131" spans="2:21">
      <c r="D131" s="5" t="s">
        <v>73</v>
      </c>
      <c r="E131" s="5" t="s">
        <v>45</v>
      </c>
      <c r="F131" s="5" t="s">
        <v>72</v>
      </c>
      <c r="G131" s="5" t="s">
        <v>71</v>
      </c>
      <c r="H131" s="5">
        <v>6</v>
      </c>
      <c r="I131" s="5">
        <v>2</v>
      </c>
      <c r="J131" s="5" t="s">
        <v>26</v>
      </c>
      <c r="K131" s="5"/>
      <c r="L131" s="5" t="s">
        <v>70</v>
      </c>
      <c r="M131" s="5" t="s">
        <v>38</v>
      </c>
      <c r="N131" s="6" t="s">
        <v>55</v>
      </c>
      <c r="O131" s="5"/>
      <c r="P131" s="5"/>
      <c r="Q131" s="7"/>
      <c r="R131" s="7"/>
      <c r="S131" s="6">
        <v>1000</v>
      </c>
      <c r="U131" s="5" t="s">
        <v>69</v>
      </c>
    </row>
    <row r="132" spans="2:21" s="5" customFormat="1">
      <c r="D132" s="5" t="s">
        <v>67</v>
      </c>
      <c r="E132" s="5" t="s">
        <v>45</v>
      </c>
      <c r="H132" s="5">
        <v>1</v>
      </c>
      <c r="J132" s="5" t="s">
        <v>26</v>
      </c>
      <c r="M132" s="5" t="s">
        <v>38</v>
      </c>
      <c r="N132" s="6" t="s">
        <v>44</v>
      </c>
      <c r="S132" s="6">
        <v>20000</v>
      </c>
      <c r="T132" s="3"/>
      <c r="U132" s="5" t="s">
        <v>66</v>
      </c>
    </row>
    <row r="133" spans="2:21">
      <c r="D133" s="1" t="s">
        <v>65</v>
      </c>
      <c r="E133" s="3" t="s">
        <v>36</v>
      </c>
      <c r="J133" s="1" t="s">
        <v>26</v>
      </c>
      <c r="M133" s="1" t="s">
        <v>38</v>
      </c>
    </row>
    <row r="134" spans="2:21">
      <c r="D134" s="1" t="s">
        <v>64</v>
      </c>
      <c r="E134" s="3" t="s">
        <v>27</v>
      </c>
      <c r="H134" s="1">
        <v>1</v>
      </c>
      <c r="J134" s="1" t="s">
        <v>53</v>
      </c>
      <c r="M134" s="1" t="s">
        <v>63</v>
      </c>
      <c r="N134" s="3" t="s">
        <v>47</v>
      </c>
      <c r="S134" s="3">
        <v>437</v>
      </c>
    </row>
    <row r="135" spans="2:21">
      <c r="D135" s="1" t="s">
        <v>62</v>
      </c>
      <c r="E135" s="3" t="s">
        <v>27</v>
      </c>
      <c r="H135" s="1">
        <v>2</v>
      </c>
      <c r="J135" s="1" t="s">
        <v>26</v>
      </c>
      <c r="M135" s="1" t="s">
        <v>25</v>
      </c>
    </row>
    <row r="136" spans="2:21">
      <c r="D136" s="1" t="s">
        <v>61</v>
      </c>
      <c r="E136" s="3" t="s">
        <v>36</v>
      </c>
      <c r="H136" s="1">
        <v>1</v>
      </c>
      <c r="J136" s="1" t="s">
        <v>26</v>
      </c>
      <c r="M136" s="1" t="s">
        <v>25</v>
      </c>
    </row>
    <row r="137" spans="2:21">
      <c r="D137" s="1" t="s">
        <v>60</v>
      </c>
      <c r="E137" s="3" t="s">
        <v>27</v>
      </c>
      <c r="H137" s="1">
        <v>5</v>
      </c>
      <c r="J137" s="1" t="s">
        <v>59</v>
      </c>
      <c r="N137" s="3" t="s">
        <v>55</v>
      </c>
      <c r="S137" s="3">
        <v>1500</v>
      </c>
    </row>
    <row r="138" spans="2:21">
      <c r="D138" s="1" t="s">
        <v>58</v>
      </c>
      <c r="E138" s="3" t="s">
        <v>36</v>
      </c>
      <c r="H138" s="1">
        <v>2</v>
      </c>
      <c r="J138" s="1" t="s">
        <v>26</v>
      </c>
      <c r="M138" s="1" t="s">
        <v>38</v>
      </c>
      <c r="N138" s="3" t="s">
        <v>44</v>
      </c>
      <c r="S138" s="3">
        <v>12500</v>
      </c>
    </row>
    <row r="139" spans="2:21">
      <c r="D139" s="1" t="s">
        <v>57</v>
      </c>
      <c r="E139" s="3" t="s">
        <v>45</v>
      </c>
      <c r="J139" s="1" t="s">
        <v>41</v>
      </c>
      <c r="M139" s="1" t="s">
        <v>38</v>
      </c>
    </row>
    <row r="140" spans="2:21">
      <c r="D140" s="1" t="s">
        <v>56</v>
      </c>
      <c r="E140" s="3" t="s">
        <v>45</v>
      </c>
      <c r="H140" s="1">
        <v>1</v>
      </c>
      <c r="J140" s="1" t="s">
        <v>26</v>
      </c>
      <c r="M140" s="1" t="s">
        <v>25</v>
      </c>
      <c r="N140" s="3" t="s">
        <v>55</v>
      </c>
      <c r="S140" s="3">
        <v>2000</v>
      </c>
    </row>
    <row r="141" spans="2:21">
      <c r="D141" s="1" t="s">
        <v>54</v>
      </c>
      <c r="E141" s="3" t="s">
        <v>36</v>
      </c>
      <c r="J141" s="1" t="s">
        <v>53</v>
      </c>
      <c r="M141" s="1" t="s">
        <v>25</v>
      </c>
    </row>
    <row r="142" spans="2:21">
      <c r="D142" s="1" t="s">
        <v>52</v>
      </c>
      <c r="E142" s="3" t="s">
        <v>45</v>
      </c>
      <c r="H142" s="1">
        <v>1</v>
      </c>
      <c r="J142" s="1" t="s">
        <v>26</v>
      </c>
      <c r="M142" s="1" t="s">
        <v>25</v>
      </c>
      <c r="N142" s="3" t="s">
        <v>51</v>
      </c>
      <c r="S142" s="3">
        <v>615</v>
      </c>
    </row>
    <row r="143" spans="2:21">
      <c r="D143" s="1" t="s">
        <v>50</v>
      </c>
      <c r="E143" s="3" t="s">
        <v>45</v>
      </c>
      <c r="H143" s="1">
        <v>1</v>
      </c>
      <c r="M143" s="1" t="s">
        <v>25</v>
      </c>
      <c r="N143" s="3" t="s">
        <v>49</v>
      </c>
      <c r="S143" s="3">
        <v>70</v>
      </c>
    </row>
    <row r="144" spans="2:21">
      <c r="D144" s="1" t="s">
        <v>48</v>
      </c>
      <c r="E144" s="3" t="s">
        <v>45</v>
      </c>
      <c r="H144" s="1">
        <v>2</v>
      </c>
      <c r="J144" s="1" t="s">
        <v>26</v>
      </c>
      <c r="M144" s="1" t="s">
        <v>38</v>
      </c>
      <c r="N144" s="3" t="s">
        <v>47</v>
      </c>
      <c r="S144" s="3">
        <v>400</v>
      </c>
    </row>
    <row r="145" spans="4:21">
      <c r="D145" s="1" t="s">
        <v>46</v>
      </c>
      <c r="E145" s="3" t="s">
        <v>45</v>
      </c>
      <c r="H145" s="1">
        <v>2</v>
      </c>
      <c r="J145" s="1" t="s">
        <v>26</v>
      </c>
      <c r="M145" s="1" t="s">
        <v>38</v>
      </c>
      <c r="N145" s="3" t="s">
        <v>44</v>
      </c>
      <c r="S145" s="3">
        <v>19000</v>
      </c>
    </row>
    <row r="146" spans="4:21">
      <c r="D146" s="1" t="s">
        <v>42</v>
      </c>
      <c r="E146" s="3" t="s">
        <v>27</v>
      </c>
      <c r="H146" s="1">
        <v>2</v>
      </c>
      <c r="J146" s="1" t="s">
        <v>41</v>
      </c>
      <c r="M146" s="1" t="s">
        <v>25</v>
      </c>
    </row>
    <row r="147" spans="4:21">
      <c r="D147" s="1" t="s">
        <v>40</v>
      </c>
      <c r="H147" s="1">
        <v>1</v>
      </c>
      <c r="J147" s="1" t="s">
        <v>26</v>
      </c>
      <c r="M147" s="1" t="s">
        <v>38</v>
      </c>
    </row>
    <row r="148" spans="4:21">
      <c r="D148" s="1" t="s">
        <v>39</v>
      </c>
      <c r="J148" s="1" t="s">
        <v>26</v>
      </c>
      <c r="M148" s="1" t="s">
        <v>38</v>
      </c>
      <c r="N148" s="3" t="s">
        <v>31</v>
      </c>
      <c r="S148" s="3">
        <v>5000</v>
      </c>
    </row>
    <row r="149" spans="4:21">
      <c r="D149" s="1" t="s">
        <v>37</v>
      </c>
      <c r="E149" s="3" t="s">
        <v>36</v>
      </c>
    </row>
    <row r="150" spans="4:21">
      <c r="D150" s="1" t="s">
        <v>35</v>
      </c>
    </row>
    <row r="151" spans="4:21">
      <c r="D151" s="1" t="s">
        <v>34</v>
      </c>
    </row>
    <row r="152" spans="4:21">
      <c r="D152" s="1" t="s">
        <v>33</v>
      </c>
      <c r="J152" s="1" t="s">
        <v>26</v>
      </c>
    </row>
    <row r="153" spans="4:21">
      <c r="D153" s="1" t="s">
        <v>32</v>
      </c>
      <c r="E153" s="3" t="s">
        <v>27</v>
      </c>
      <c r="M153" s="1" t="s">
        <v>25</v>
      </c>
      <c r="N153" s="3" t="s">
        <v>31</v>
      </c>
      <c r="S153" s="3">
        <v>5000</v>
      </c>
    </row>
    <row r="154" spans="4:21">
      <c r="D154" s="1" t="s">
        <v>30</v>
      </c>
    </row>
    <row r="155" spans="4:21">
      <c r="D155" s="1" t="s">
        <v>29</v>
      </c>
      <c r="E155" s="3" t="s">
        <v>27</v>
      </c>
      <c r="J155" s="1" t="s">
        <v>26</v>
      </c>
    </row>
    <row r="156" spans="4:21">
      <c r="D156" s="1" t="s">
        <v>28</v>
      </c>
      <c r="E156" s="3" t="s">
        <v>27</v>
      </c>
      <c r="J156" s="1" t="s">
        <v>26</v>
      </c>
      <c r="M156" s="1" t="s">
        <v>25</v>
      </c>
      <c r="U156" s="1" t="s">
        <v>24</v>
      </c>
    </row>
    <row r="157" spans="4:21">
      <c r="D157" s="1" t="s">
        <v>23</v>
      </c>
    </row>
    <row r="158" spans="4:21">
      <c r="D158" s="1" t="s">
        <v>22</v>
      </c>
    </row>
    <row r="159" spans="4:21">
      <c r="D159" s="1" t="s">
        <v>21</v>
      </c>
    </row>
    <row r="160" spans="4:21">
      <c r="D160" s="1" t="s">
        <v>20</v>
      </c>
    </row>
    <row r="161" spans="4:21">
      <c r="D161" s="1" t="s">
        <v>19</v>
      </c>
    </row>
    <row r="162" spans="4:21">
      <c r="D162" s="1" t="s">
        <v>18</v>
      </c>
    </row>
    <row r="163" spans="4:21">
      <c r="D163" s="1" t="s">
        <v>16</v>
      </c>
    </row>
    <row r="164" spans="4:21">
      <c r="D164" s="1" t="s">
        <v>15</v>
      </c>
      <c r="U164" s="1" t="s">
        <v>14</v>
      </c>
    </row>
    <row r="165" spans="4:21">
      <c r="D165" s="1" t="s">
        <v>13</v>
      </c>
      <c r="U165" s="1" t="s">
        <v>12</v>
      </c>
    </row>
    <row r="166" spans="4:21">
      <c r="D166" s="1" t="s">
        <v>11</v>
      </c>
      <c r="U166" s="1" t="s">
        <v>10</v>
      </c>
    </row>
    <row r="167" spans="4:21">
      <c r="D167" s="1" t="s">
        <v>9</v>
      </c>
    </row>
    <row r="168" spans="4:21">
      <c r="D168" s="1" t="s">
        <v>8</v>
      </c>
    </row>
    <row r="169" spans="4:21">
      <c r="D169" s="1" t="s">
        <v>7</v>
      </c>
    </row>
    <row r="170" spans="4:21">
      <c r="D170" s="1" t="s">
        <v>6</v>
      </c>
    </row>
    <row r="171" spans="4:21" ht="15.5">
      <c r="D171" s="1" t="s">
        <v>5</v>
      </c>
      <c r="U171" s="4" t="s">
        <v>4</v>
      </c>
    </row>
    <row r="172" spans="4:21">
      <c r="D172" s="1" t="s">
        <v>3</v>
      </c>
    </row>
    <row r="173" spans="4:21">
      <c r="D173" s="1" t="s">
        <v>2</v>
      </c>
    </row>
    <row r="174" spans="4:21">
      <c r="D174" s="1" t="s">
        <v>0</v>
      </c>
    </row>
  </sheetData>
  <autoFilter ref="D5:T129" xr:uid="{0DEB2EE8-E64F-4F9D-BFA6-9CC400582D12}"/>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53FE-5DC3-4672-9629-EB2E25C5DF0B}">
  <sheetPr>
    <tabColor theme="5" tint="0.59999389629810485"/>
  </sheetPr>
  <dimension ref="D1:H127"/>
  <sheetViews>
    <sheetView topLeftCell="A94" workbookViewId="0">
      <selection activeCell="D126" sqref="D126:H127"/>
    </sheetView>
  </sheetViews>
  <sheetFormatPr defaultRowHeight="14.5"/>
  <cols>
    <col min="4" max="4" width="16.1796875" customWidth="1"/>
    <col min="5" max="5" width="31" customWidth="1"/>
    <col min="6" max="6" width="24.81640625" customWidth="1"/>
    <col min="7" max="7" width="11.6328125" customWidth="1"/>
    <col min="8" max="8" width="15.6328125" customWidth="1"/>
  </cols>
  <sheetData>
    <row r="1" spans="4:8">
      <c r="D1" t="s">
        <v>330</v>
      </c>
      <c r="E1" t="s">
        <v>140</v>
      </c>
      <c r="F1" t="s">
        <v>327</v>
      </c>
      <c r="G1" t="s">
        <v>4250</v>
      </c>
      <c r="H1" t="s">
        <v>344</v>
      </c>
    </row>
    <row r="2" spans="4:8">
      <c r="D2" t="s">
        <v>4164</v>
      </c>
      <c r="E2" t="s">
        <v>3752</v>
      </c>
      <c r="F2" t="s">
        <v>103</v>
      </c>
      <c r="G2">
        <v>2000</v>
      </c>
      <c r="H2" t="s">
        <v>1106</v>
      </c>
    </row>
    <row r="3" spans="4:8">
      <c r="D3" t="s">
        <v>4164</v>
      </c>
      <c r="E3" t="s">
        <v>3626</v>
      </c>
      <c r="F3" t="s">
        <v>1035</v>
      </c>
      <c r="G3">
        <v>13.5</v>
      </c>
      <c r="H3" t="s">
        <v>892</v>
      </c>
    </row>
    <row r="4" spans="4:8">
      <c r="D4" t="s">
        <v>4164</v>
      </c>
      <c r="E4" t="s">
        <v>2173</v>
      </c>
      <c r="F4" t="s">
        <v>2175</v>
      </c>
      <c r="G4">
        <v>15</v>
      </c>
      <c r="H4" t="s">
        <v>892</v>
      </c>
    </row>
    <row r="5" spans="4:8">
      <c r="D5" t="s">
        <v>4164</v>
      </c>
      <c r="E5" t="s">
        <v>1553</v>
      </c>
      <c r="F5" t="s">
        <v>1555</v>
      </c>
      <c r="G5">
        <v>200</v>
      </c>
      <c r="H5" t="s">
        <v>892</v>
      </c>
    </row>
    <row r="6" spans="4:8">
      <c r="D6" t="s">
        <v>4164</v>
      </c>
      <c r="E6" t="s">
        <v>125</v>
      </c>
      <c r="F6" t="s">
        <v>87</v>
      </c>
      <c r="G6">
        <v>800</v>
      </c>
      <c r="H6" t="s">
        <v>430</v>
      </c>
    </row>
    <row r="7" spans="4:8">
      <c r="D7" t="s">
        <v>4164</v>
      </c>
      <c r="E7" t="s">
        <v>504</v>
      </c>
      <c r="F7" t="s">
        <v>103</v>
      </c>
      <c r="G7">
        <v>500</v>
      </c>
      <c r="H7" t="s">
        <v>430</v>
      </c>
    </row>
    <row r="8" spans="4:8">
      <c r="D8" t="s">
        <v>4164</v>
      </c>
      <c r="E8" t="s">
        <v>1840</v>
      </c>
      <c r="F8" t="s">
        <v>431</v>
      </c>
      <c r="G8" t="s">
        <v>471</v>
      </c>
      <c r="H8" t="s">
        <v>430</v>
      </c>
    </row>
    <row r="9" spans="4:8">
      <c r="D9" t="s">
        <v>4164</v>
      </c>
      <c r="E9" t="s">
        <v>3531</v>
      </c>
      <c r="F9" t="s">
        <v>993</v>
      </c>
      <c r="G9">
        <v>0.6</v>
      </c>
      <c r="H9" t="s">
        <v>1039</v>
      </c>
    </row>
    <row r="10" spans="4:8">
      <c r="D10" t="s">
        <v>4164</v>
      </c>
      <c r="E10" t="s">
        <v>3533</v>
      </c>
      <c r="F10" t="s">
        <v>87</v>
      </c>
      <c r="G10">
        <v>400</v>
      </c>
      <c r="H10" t="s">
        <v>1039</v>
      </c>
    </row>
    <row r="11" spans="4:8">
      <c r="D11" t="s">
        <v>4164</v>
      </c>
      <c r="E11" t="s">
        <v>3525</v>
      </c>
      <c r="F11" t="s">
        <v>992</v>
      </c>
      <c r="G11">
        <v>0.7</v>
      </c>
      <c r="H11" t="s">
        <v>1039</v>
      </c>
    </row>
    <row r="12" spans="4:8">
      <c r="D12" t="s">
        <v>4164</v>
      </c>
      <c r="E12" t="s">
        <v>3527</v>
      </c>
      <c r="F12" t="s">
        <v>991</v>
      </c>
      <c r="G12">
        <v>8.8000000000000007</v>
      </c>
      <c r="H12" t="s">
        <v>1039</v>
      </c>
    </row>
    <row r="13" spans="4:8">
      <c r="D13" t="s">
        <v>4164</v>
      </c>
      <c r="E13" t="s">
        <v>3543</v>
      </c>
      <c r="F13" t="s">
        <v>1010</v>
      </c>
      <c r="G13">
        <v>1300</v>
      </c>
      <c r="H13" t="s">
        <v>1039</v>
      </c>
    </row>
    <row r="14" spans="4:8">
      <c r="D14" t="s">
        <v>4164</v>
      </c>
      <c r="E14" t="s">
        <v>3544</v>
      </c>
      <c r="F14" t="s">
        <v>991</v>
      </c>
      <c r="G14">
        <v>10</v>
      </c>
      <c r="H14" t="s">
        <v>1039</v>
      </c>
    </row>
    <row r="15" spans="4:8">
      <c r="D15" t="s">
        <v>4164</v>
      </c>
      <c r="E15" t="s">
        <v>3528</v>
      </c>
      <c r="F15" t="s">
        <v>992</v>
      </c>
      <c r="G15">
        <v>1.6</v>
      </c>
      <c r="H15" t="s">
        <v>1039</v>
      </c>
    </row>
    <row r="16" spans="4:8">
      <c r="D16" t="s">
        <v>4164</v>
      </c>
      <c r="E16" t="s">
        <v>3529</v>
      </c>
      <c r="F16" t="s">
        <v>992</v>
      </c>
      <c r="G16">
        <v>0.7</v>
      </c>
      <c r="H16" t="s">
        <v>1039</v>
      </c>
    </row>
    <row r="17" spans="4:8">
      <c r="D17" t="s">
        <v>4164</v>
      </c>
      <c r="E17" t="s">
        <v>3530</v>
      </c>
      <c r="F17" t="s">
        <v>992</v>
      </c>
      <c r="G17">
        <v>0.6</v>
      </c>
      <c r="H17" t="s">
        <v>1039</v>
      </c>
    </row>
    <row r="18" spans="4:8">
      <c r="D18" t="s">
        <v>4164</v>
      </c>
      <c r="E18" t="s">
        <v>3520</v>
      </c>
      <c r="F18" t="s">
        <v>492</v>
      </c>
      <c r="G18">
        <v>10</v>
      </c>
      <c r="H18" t="s">
        <v>1039</v>
      </c>
    </row>
    <row r="19" spans="4:8">
      <c r="D19" t="s">
        <v>4164</v>
      </c>
      <c r="E19" t="s">
        <v>3535</v>
      </c>
      <c r="F19" t="s">
        <v>564</v>
      </c>
      <c r="G19">
        <v>45.5</v>
      </c>
      <c r="H19" t="s">
        <v>1039</v>
      </c>
    </row>
    <row r="20" spans="4:8">
      <c r="D20" t="s">
        <v>549</v>
      </c>
      <c r="E20" t="s">
        <v>1631</v>
      </c>
      <c r="F20" t="s">
        <v>1236</v>
      </c>
      <c r="G20">
        <v>30</v>
      </c>
      <c r="H20" t="s">
        <v>892</v>
      </c>
    </row>
    <row r="21" spans="4:8">
      <c r="D21" t="s">
        <v>549</v>
      </c>
      <c r="E21" t="s">
        <v>1043</v>
      </c>
      <c r="F21" t="s">
        <v>103</v>
      </c>
      <c r="G21">
        <v>7.34</v>
      </c>
      <c r="H21" t="s">
        <v>430</v>
      </c>
    </row>
    <row r="22" spans="4:8">
      <c r="D22" t="s">
        <v>549</v>
      </c>
      <c r="E22" t="s">
        <v>2047</v>
      </c>
      <c r="F22" t="s">
        <v>464</v>
      </c>
      <c r="G22">
        <v>10</v>
      </c>
      <c r="H22" t="s">
        <v>430</v>
      </c>
    </row>
    <row r="23" spans="4:8">
      <c r="D23" t="s">
        <v>549</v>
      </c>
      <c r="E23" t="s">
        <v>76</v>
      </c>
      <c r="F23" t="s">
        <v>103</v>
      </c>
      <c r="G23">
        <v>10000</v>
      </c>
      <c r="H23" t="s">
        <v>430</v>
      </c>
    </row>
    <row r="24" spans="4:8">
      <c r="D24" t="s">
        <v>4163</v>
      </c>
      <c r="E24" t="s">
        <v>468</v>
      </c>
      <c r="F24" t="s">
        <v>464</v>
      </c>
      <c r="G24">
        <v>2530</v>
      </c>
      <c r="H24" t="s">
        <v>430</v>
      </c>
    </row>
    <row r="25" spans="4:8">
      <c r="D25" t="s">
        <v>242</v>
      </c>
      <c r="E25" t="s">
        <v>3755</v>
      </c>
      <c r="F25" t="s">
        <v>103</v>
      </c>
      <c r="G25">
        <v>17</v>
      </c>
      <c r="H25" t="s">
        <v>1106</v>
      </c>
    </row>
    <row r="26" spans="4:8">
      <c r="D26" t="s">
        <v>242</v>
      </c>
      <c r="E26" t="s">
        <v>4214</v>
      </c>
      <c r="F26" t="s">
        <v>2175</v>
      </c>
      <c r="G26">
        <v>2.2999999999999998</v>
      </c>
      <c r="H26" t="s">
        <v>892</v>
      </c>
    </row>
    <row r="27" spans="4:8">
      <c r="D27" t="s">
        <v>242</v>
      </c>
      <c r="E27" t="s">
        <v>214</v>
      </c>
      <c r="F27" t="s">
        <v>497</v>
      </c>
      <c r="G27">
        <v>10</v>
      </c>
      <c r="H27" t="s">
        <v>430</v>
      </c>
    </row>
    <row r="28" spans="4:8">
      <c r="D28" t="s">
        <v>242</v>
      </c>
      <c r="E28" t="s">
        <v>270</v>
      </c>
      <c r="F28" t="s">
        <v>431</v>
      </c>
      <c r="G28">
        <v>70</v>
      </c>
      <c r="H28" t="s">
        <v>430</v>
      </c>
    </row>
    <row r="29" spans="4:8">
      <c r="D29" t="s">
        <v>224</v>
      </c>
      <c r="E29" t="s">
        <v>4243</v>
      </c>
      <c r="F29" t="s">
        <v>3788</v>
      </c>
      <c r="G29">
        <v>121.25</v>
      </c>
      <c r="H29" t="s">
        <v>1106</v>
      </c>
    </row>
    <row r="30" spans="4:8">
      <c r="D30" t="s">
        <v>224</v>
      </c>
      <c r="E30" t="s">
        <v>3712</v>
      </c>
      <c r="F30" t="s">
        <v>3788</v>
      </c>
      <c r="G30">
        <v>17.46</v>
      </c>
      <c r="H30" t="s">
        <v>1106</v>
      </c>
    </row>
    <row r="31" spans="4:8">
      <c r="D31" t="s">
        <v>224</v>
      </c>
      <c r="E31" t="s">
        <v>3715</v>
      </c>
      <c r="F31" t="s">
        <v>3789</v>
      </c>
      <c r="G31">
        <v>473</v>
      </c>
      <c r="H31" t="s">
        <v>1106</v>
      </c>
    </row>
    <row r="32" spans="4:8">
      <c r="D32" t="s">
        <v>224</v>
      </c>
      <c r="E32" t="s">
        <v>3717</v>
      </c>
      <c r="F32" t="s">
        <v>3789</v>
      </c>
      <c r="G32">
        <v>10.69</v>
      </c>
      <c r="H32" t="s">
        <v>1106</v>
      </c>
    </row>
    <row r="33" spans="4:8">
      <c r="D33" t="s">
        <v>224</v>
      </c>
      <c r="E33" t="s">
        <v>3720</v>
      </c>
      <c r="F33" t="s">
        <v>3790</v>
      </c>
      <c r="G33">
        <v>225</v>
      </c>
      <c r="H33" t="s">
        <v>1106</v>
      </c>
    </row>
    <row r="34" spans="4:8">
      <c r="D34" t="s">
        <v>224</v>
      </c>
      <c r="E34" t="s">
        <v>3721</v>
      </c>
      <c r="F34" t="s">
        <v>3790</v>
      </c>
      <c r="G34">
        <v>300</v>
      </c>
      <c r="H34" t="s">
        <v>1106</v>
      </c>
    </row>
    <row r="35" spans="4:8">
      <c r="D35" t="s">
        <v>224</v>
      </c>
      <c r="E35" t="s">
        <v>3724</v>
      </c>
      <c r="F35" t="s">
        <v>3792</v>
      </c>
      <c r="G35">
        <v>55</v>
      </c>
      <c r="H35" t="s">
        <v>1106</v>
      </c>
    </row>
    <row r="36" spans="4:8">
      <c r="D36" t="s">
        <v>224</v>
      </c>
      <c r="E36" t="s">
        <v>3727</v>
      </c>
      <c r="F36" t="s">
        <v>3792</v>
      </c>
      <c r="G36">
        <v>70</v>
      </c>
      <c r="H36" t="s">
        <v>1106</v>
      </c>
    </row>
    <row r="37" spans="4:8">
      <c r="D37" t="s">
        <v>224</v>
      </c>
      <c r="E37" t="s">
        <v>3728</v>
      </c>
      <c r="F37" t="s">
        <v>3792</v>
      </c>
      <c r="G37">
        <v>87</v>
      </c>
      <c r="H37" t="s">
        <v>1106</v>
      </c>
    </row>
    <row r="38" spans="4:8">
      <c r="D38" t="s">
        <v>224</v>
      </c>
      <c r="E38" t="s">
        <v>3733</v>
      </c>
      <c r="F38" t="s">
        <v>3794</v>
      </c>
      <c r="G38">
        <v>16.7</v>
      </c>
      <c r="H38" t="s">
        <v>1106</v>
      </c>
    </row>
    <row r="39" spans="4:8">
      <c r="D39" t="s">
        <v>224</v>
      </c>
      <c r="E39" t="s">
        <v>3738</v>
      </c>
      <c r="F39" t="s">
        <v>3794</v>
      </c>
      <c r="G39">
        <v>230</v>
      </c>
      <c r="H39" t="s">
        <v>1106</v>
      </c>
    </row>
    <row r="40" spans="4:8">
      <c r="D40" t="s">
        <v>224</v>
      </c>
      <c r="E40" t="s">
        <v>3740</v>
      </c>
      <c r="F40" t="s">
        <v>3794</v>
      </c>
      <c r="G40">
        <v>10000</v>
      </c>
      <c r="H40" t="s">
        <v>1106</v>
      </c>
    </row>
    <row r="41" spans="4:8">
      <c r="D41" t="s">
        <v>224</v>
      </c>
      <c r="E41" t="s">
        <v>3741</v>
      </c>
      <c r="F41" t="s">
        <v>2736</v>
      </c>
      <c r="G41">
        <v>761.44999999999993</v>
      </c>
      <c r="H41" t="s">
        <v>1106</v>
      </c>
    </row>
    <row r="42" spans="4:8">
      <c r="D42" t="s">
        <v>224</v>
      </c>
      <c r="E42" t="s">
        <v>4244</v>
      </c>
      <c r="F42" t="s">
        <v>2736</v>
      </c>
      <c r="G42">
        <v>517.79999999999995</v>
      </c>
      <c r="H42" t="s">
        <v>1106</v>
      </c>
    </row>
    <row r="43" spans="4:8">
      <c r="D43" t="s">
        <v>224</v>
      </c>
      <c r="E43" t="s">
        <v>3744</v>
      </c>
      <c r="F43" t="s">
        <v>3796</v>
      </c>
      <c r="G43">
        <v>578</v>
      </c>
      <c r="H43" t="s">
        <v>1106</v>
      </c>
    </row>
    <row r="44" spans="4:8">
      <c r="D44" t="s">
        <v>224</v>
      </c>
      <c r="E44" t="s">
        <v>3756</v>
      </c>
      <c r="F44" t="s">
        <v>3800</v>
      </c>
      <c r="G44">
        <v>674</v>
      </c>
      <c r="H44" t="s">
        <v>1106</v>
      </c>
    </row>
    <row r="45" spans="4:8">
      <c r="D45" t="s">
        <v>224</v>
      </c>
      <c r="E45" t="s">
        <v>3759</v>
      </c>
      <c r="F45" t="s">
        <v>3800</v>
      </c>
      <c r="G45">
        <v>91.56</v>
      </c>
      <c r="H45" t="s">
        <v>1106</v>
      </c>
    </row>
    <row r="46" spans="4:8">
      <c r="D46" t="s">
        <v>224</v>
      </c>
      <c r="E46" t="s">
        <v>3761</v>
      </c>
      <c r="F46" t="s">
        <v>3800</v>
      </c>
      <c r="G46">
        <v>1200</v>
      </c>
      <c r="H46" t="s">
        <v>1106</v>
      </c>
    </row>
    <row r="47" spans="4:8">
      <c r="D47" t="s">
        <v>224</v>
      </c>
      <c r="E47" t="s">
        <v>3767</v>
      </c>
      <c r="F47" t="s">
        <v>3803</v>
      </c>
      <c r="G47">
        <v>126</v>
      </c>
      <c r="H47" t="s">
        <v>1106</v>
      </c>
    </row>
    <row r="48" spans="4:8">
      <c r="D48" t="s">
        <v>224</v>
      </c>
      <c r="E48" t="s">
        <v>3768</v>
      </c>
      <c r="F48" t="s">
        <v>3803</v>
      </c>
      <c r="G48">
        <v>56.28</v>
      </c>
      <c r="H48" t="s">
        <v>1106</v>
      </c>
    </row>
    <row r="49" spans="4:8">
      <c r="D49" t="s">
        <v>224</v>
      </c>
      <c r="E49" t="s">
        <v>4245</v>
      </c>
      <c r="F49" t="s">
        <v>3804</v>
      </c>
      <c r="G49">
        <v>4</v>
      </c>
      <c r="H49" t="s">
        <v>1106</v>
      </c>
    </row>
    <row r="50" spans="4:8">
      <c r="D50" t="s">
        <v>224</v>
      </c>
      <c r="E50" t="s">
        <v>3775</v>
      </c>
      <c r="F50" t="s">
        <v>3804</v>
      </c>
      <c r="G50">
        <v>1200</v>
      </c>
      <c r="H50" t="s">
        <v>1106</v>
      </c>
    </row>
    <row r="51" spans="4:8">
      <c r="D51" t="s">
        <v>224</v>
      </c>
      <c r="E51" t="s">
        <v>3779</v>
      </c>
      <c r="F51" t="s">
        <v>3805</v>
      </c>
      <c r="G51">
        <v>345</v>
      </c>
      <c r="H51" t="s">
        <v>1106</v>
      </c>
    </row>
    <row r="52" spans="4:8">
      <c r="D52" t="s">
        <v>224</v>
      </c>
      <c r="E52" t="s">
        <v>3780</v>
      </c>
      <c r="F52" t="s">
        <v>3805</v>
      </c>
      <c r="G52">
        <v>179</v>
      </c>
      <c r="H52" t="s">
        <v>1106</v>
      </c>
    </row>
    <row r="53" spans="4:8">
      <c r="D53" t="s">
        <v>224</v>
      </c>
      <c r="E53" t="s">
        <v>608</v>
      </c>
      <c r="F53" t="s">
        <v>2384</v>
      </c>
      <c r="G53">
        <v>24000</v>
      </c>
      <c r="H53" t="s">
        <v>892</v>
      </c>
    </row>
    <row r="54" spans="4:8">
      <c r="D54" t="s">
        <v>224</v>
      </c>
      <c r="E54" t="s">
        <v>604</v>
      </c>
      <c r="F54" t="s">
        <v>1086</v>
      </c>
      <c r="G54">
        <v>89</v>
      </c>
      <c r="H54" t="s">
        <v>892</v>
      </c>
    </row>
    <row r="55" spans="4:8">
      <c r="D55" t="s">
        <v>224</v>
      </c>
      <c r="E55" t="s">
        <v>1030</v>
      </c>
      <c r="F55" t="s">
        <v>1035</v>
      </c>
      <c r="G55">
        <v>25.9</v>
      </c>
      <c r="H55" t="s">
        <v>892</v>
      </c>
    </row>
    <row r="56" spans="4:8">
      <c r="D56" t="s">
        <v>224</v>
      </c>
      <c r="E56" t="s">
        <v>3519</v>
      </c>
      <c r="F56" t="s">
        <v>2175</v>
      </c>
      <c r="G56">
        <v>20.5</v>
      </c>
      <c r="H56" t="s">
        <v>892</v>
      </c>
    </row>
    <row r="57" spans="4:8">
      <c r="D57" t="s">
        <v>224</v>
      </c>
      <c r="E57" t="s">
        <v>1079</v>
      </c>
      <c r="F57" t="s">
        <v>1088</v>
      </c>
      <c r="G57">
        <v>7500</v>
      </c>
      <c r="H57" t="s">
        <v>892</v>
      </c>
    </row>
    <row r="58" spans="4:8">
      <c r="D58" t="s">
        <v>224</v>
      </c>
      <c r="E58" t="s">
        <v>1081</v>
      </c>
      <c r="F58" t="s">
        <v>1089</v>
      </c>
      <c r="G58">
        <v>300</v>
      </c>
      <c r="H58" t="s">
        <v>892</v>
      </c>
    </row>
    <row r="59" spans="4:8">
      <c r="D59" t="s">
        <v>224</v>
      </c>
      <c r="E59" t="s">
        <v>1075</v>
      </c>
      <c r="F59" t="s">
        <v>1556</v>
      </c>
      <c r="G59">
        <v>5.64</v>
      </c>
      <c r="H59" t="s">
        <v>892</v>
      </c>
    </row>
    <row r="60" spans="4:8">
      <c r="D60" t="s">
        <v>224</v>
      </c>
      <c r="E60" t="s">
        <v>1032</v>
      </c>
      <c r="F60" t="s">
        <v>1033</v>
      </c>
      <c r="G60">
        <v>1500</v>
      </c>
      <c r="H60" t="s">
        <v>892</v>
      </c>
    </row>
    <row r="61" spans="4:8">
      <c r="D61" t="s">
        <v>224</v>
      </c>
      <c r="E61" t="s">
        <v>3596</v>
      </c>
      <c r="F61" t="s">
        <v>596</v>
      </c>
      <c r="G61">
        <v>27.5</v>
      </c>
      <c r="H61" t="s">
        <v>892</v>
      </c>
    </row>
    <row r="62" spans="4:8">
      <c r="D62" t="s">
        <v>224</v>
      </c>
      <c r="E62" t="s">
        <v>1103</v>
      </c>
      <c r="F62" t="s">
        <v>1454</v>
      </c>
      <c r="G62">
        <v>100</v>
      </c>
      <c r="H62" t="s">
        <v>892</v>
      </c>
    </row>
    <row r="63" spans="4:8">
      <c r="D63" t="s">
        <v>224</v>
      </c>
      <c r="E63" t="s">
        <v>283</v>
      </c>
      <c r="F63" t="s">
        <v>569</v>
      </c>
      <c r="G63">
        <v>250</v>
      </c>
      <c r="H63" t="s">
        <v>430</v>
      </c>
    </row>
    <row r="64" spans="4:8">
      <c r="D64" t="s">
        <v>224</v>
      </c>
      <c r="E64" t="s">
        <v>288</v>
      </c>
      <c r="F64" t="s">
        <v>464</v>
      </c>
      <c r="G64">
        <v>5800</v>
      </c>
      <c r="H64" t="s">
        <v>430</v>
      </c>
    </row>
    <row r="65" spans="4:8">
      <c r="D65" t="s">
        <v>224</v>
      </c>
      <c r="E65" t="s">
        <v>4197</v>
      </c>
      <c r="F65" t="s">
        <v>2193</v>
      </c>
      <c r="G65">
        <v>124</v>
      </c>
      <c r="H65" t="s">
        <v>430</v>
      </c>
    </row>
    <row r="66" spans="4:8">
      <c r="D66" t="s">
        <v>224</v>
      </c>
      <c r="E66" t="s">
        <v>2281</v>
      </c>
      <c r="F66" t="s">
        <v>465</v>
      </c>
      <c r="G66">
        <v>138.30000000000001</v>
      </c>
      <c r="H66" t="s">
        <v>430</v>
      </c>
    </row>
    <row r="67" spans="4:8">
      <c r="D67" t="s">
        <v>224</v>
      </c>
      <c r="E67" t="s">
        <v>1045</v>
      </c>
      <c r="F67" t="s">
        <v>464</v>
      </c>
      <c r="G67">
        <v>115</v>
      </c>
      <c r="H67" t="s">
        <v>430</v>
      </c>
    </row>
    <row r="68" spans="4:8">
      <c r="D68" t="s">
        <v>224</v>
      </c>
      <c r="E68" t="s">
        <v>1976</v>
      </c>
      <c r="F68" t="s">
        <v>1978</v>
      </c>
      <c r="G68">
        <v>25</v>
      </c>
      <c r="H68" t="s">
        <v>430</v>
      </c>
    </row>
    <row r="69" spans="4:8">
      <c r="D69" t="s">
        <v>224</v>
      </c>
      <c r="E69" t="s">
        <v>137</v>
      </c>
      <c r="F69" t="s">
        <v>87</v>
      </c>
      <c r="G69">
        <v>10000</v>
      </c>
      <c r="H69" t="s">
        <v>430</v>
      </c>
    </row>
    <row r="70" spans="4:8">
      <c r="D70" t="s">
        <v>224</v>
      </c>
      <c r="E70" t="s">
        <v>2214</v>
      </c>
      <c r="F70" t="s">
        <v>435</v>
      </c>
      <c r="G70">
        <v>107</v>
      </c>
      <c r="H70" t="s">
        <v>430</v>
      </c>
    </row>
    <row r="71" spans="4:8">
      <c r="D71" t="s">
        <v>224</v>
      </c>
      <c r="E71" t="s">
        <v>908</v>
      </c>
      <c r="F71" t="s">
        <v>929</v>
      </c>
      <c r="G71" t="s">
        <v>471</v>
      </c>
      <c r="H71" t="s">
        <v>430</v>
      </c>
    </row>
    <row r="72" spans="4:8">
      <c r="D72" t="s">
        <v>224</v>
      </c>
      <c r="E72" t="s">
        <v>4198</v>
      </c>
      <c r="F72" t="s">
        <v>431</v>
      </c>
      <c r="G72">
        <v>30</v>
      </c>
      <c r="H72" t="s">
        <v>430</v>
      </c>
    </row>
    <row r="73" spans="4:8">
      <c r="D73" t="s">
        <v>224</v>
      </c>
      <c r="E73" t="s">
        <v>1097</v>
      </c>
      <c r="F73" t="s">
        <v>1099</v>
      </c>
      <c r="G73">
        <v>500</v>
      </c>
      <c r="H73" t="s">
        <v>430</v>
      </c>
    </row>
    <row r="74" spans="4:8">
      <c r="D74" t="s">
        <v>224</v>
      </c>
      <c r="E74" t="s">
        <v>732</v>
      </c>
      <c r="F74" t="s">
        <v>734</v>
      </c>
      <c r="G74">
        <v>7000</v>
      </c>
      <c r="H74" t="s">
        <v>1038</v>
      </c>
    </row>
    <row r="75" spans="4:8">
      <c r="D75" t="s">
        <v>224</v>
      </c>
      <c r="E75" t="s">
        <v>714</v>
      </c>
      <c r="F75" t="s">
        <v>676</v>
      </c>
      <c r="G75">
        <v>1000</v>
      </c>
      <c r="H75" t="s">
        <v>1038</v>
      </c>
    </row>
    <row r="76" spans="4:8">
      <c r="D76" t="s">
        <v>224</v>
      </c>
      <c r="E76" t="s">
        <v>3963</v>
      </c>
      <c r="F76" t="s">
        <v>824</v>
      </c>
      <c r="G76">
        <v>83.3</v>
      </c>
      <c r="H76" t="s">
        <v>1038</v>
      </c>
    </row>
    <row r="77" spans="4:8">
      <c r="D77" t="s">
        <v>224</v>
      </c>
      <c r="E77" t="s">
        <v>847</v>
      </c>
      <c r="F77" t="s">
        <v>849</v>
      </c>
      <c r="G77">
        <v>153.6</v>
      </c>
      <c r="H77" t="s">
        <v>1038</v>
      </c>
    </row>
    <row r="78" spans="4:8">
      <c r="D78" t="s">
        <v>224</v>
      </c>
      <c r="E78" t="s">
        <v>3960</v>
      </c>
      <c r="F78" t="s">
        <v>635</v>
      </c>
      <c r="G78">
        <v>1.5</v>
      </c>
      <c r="H78" t="s">
        <v>1038</v>
      </c>
    </row>
    <row r="79" spans="4:8">
      <c r="D79" t="s">
        <v>224</v>
      </c>
      <c r="E79" t="s">
        <v>3640</v>
      </c>
      <c r="F79" t="s">
        <v>87</v>
      </c>
      <c r="G79">
        <v>250</v>
      </c>
      <c r="H79" t="s">
        <v>1039</v>
      </c>
    </row>
    <row r="80" spans="4:8">
      <c r="D80" t="s">
        <v>224</v>
      </c>
      <c r="E80" t="s">
        <v>3522</v>
      </c>
      <c r="F80" t="s">
        <v>492</v>
      </c>
      <c r="G80">
        <v>41.23</v>
      </c>
      <c r="H80" t="s">
        <v>1039</v>
      </c>
    </row>
    <row r="81" spans="4:8">
      <c r="D81" t="s">
        <v>224</v>
      </c>
      <c r="E81" t="s">
        <v>3523</v>
      </c>
      <c r="F81" t="s">
        <v>492</v>
      </c>
      <c r="G81">
        <v>28.13</v>
      </c>
      <c r="H81" t="s">
        <v>1039</v>
      </c>
    </row>
    <row r="82" spans="4:8">
      <c r="D82" t="s">
        <v>224</v>
      </c>
      <c r="E82" t="s">
        <v>3524</v>
      </c>
      <c r="F82" t="s">
        <v>492</v>
      </c>
      <c r="G82">
        <v>46.58</v>
      </c>
      <c r="H82" t="s">
        <v>1039</v>
      </c>
    </row>
    <row r="83" spans="4:8">
      <c r="D83" t="s">
        <v>224</v>
      </c>
      <c r="E83" t="s">
        <v>3627</v>
      </c>
      <c r="F83" t="s">
        <v>3628</v>
      </c>
      <c r="G83">
        <v>10</v>
      </c>
      <c r="H83" t="s">
        <v>1039</v>
      </c>
    </row>
    <row r="84" spans="4:8">
      <c r="D84" t="s">
        <v>3481</v>
      </c>
      <c r="E84" t="s">
        <v>1034</v>
      </c>
      <c r="F84" t="s">
        <v>1035</v>
      </c>
      <c r="G84">
        <v>100</v>
      </c>
      <c r="H84" t="s">
        <v>892</v>
      </c>
    </row>
    <row r="85" spans="4:8">
      <c r="D85" t="s">
        <v>3481</v>
      </c>
      <c r="E85" t="s">
        <v>3985</v>
      </c>
      <c r="F85" t="s">
        <v>1253</v>
      </c>
      <c r="G85">
        <v>2000</v>
      </c>
      <c r="H85" t="s">
        <v>892</v>
      </c>
    </row>
    <row r="86" spans="4:8">
      <c r="D86" t="s">
        <v>3481</v>
      </c>
      <c r="E86" t="s">
        <v>1072</v>
      </c>
      <c r="F86" t="s">
        <v>1035</v>
      </c>
      <c r="G86">
        <v>100</v>
      </c>
      <c r="H86" t="s">
        <v>892</v>
      </c>
    </row>
    <row r="87" spans="4:8">
      <c r="D87" t="s">
        <v>3481</v>
      </c>
      <c r="E87" t="s">
        <v>1421</v>
      </c>
      <c r="F87" t="s">
        <v>1183</v>
      </c>
      <c r="G87">
        <v>80</v>
      </c>
      <c r="H87" t="s">
        <v>892</v>
      </c>
    </row>
    <row r="88" spans="4:8">
      <c r="D88" t="s">
        <v>3481</v>
      </c>
      <c r="E88" t="s">
        <v>1578</v>
      </c>
      <c r="F88" t="s">
        <v>1089</v>
      </c>
      <c r="G88">
        <v>200</v>
      </c>
      <c r="H88" t="s">
        <v>892</v>
      </c>
    </row>
    <row r="89" spans="4:8">
      <c r="D89" t="s">
        <v>3481</v>
      </c>
      <c r="E89" t="s">
        <v>3484</v>
      </c>
      <c r="F89" t="s">
        <v>1086</v>
      </c>
      <c r="G89">
        <v>20</v>
      </c>
      <c r="H89" t="s">
        <v>892</v>
      </c>
    </row>
    <row r="90" spans="4:8">
      <c r="D90" t="s">
        <v>3481</v>
      </c>
      <c r="E90" t="s">
        <v>891</v>
      </c>
      <c r="F90" t="s">
        <v>889</v>
      </c>
      <c r="G90">
        <v>30</v>
      </c>
      <c r="H90" t="s">
        <v>1038</v>
      </c>
    </row>
    <row r="91" spans="4:8">
      <c r="D91" t="s">
        <v>4151</v>
      </c>
      <c r="E91" t="s">
        <v>4155</v>
      </c>
      <c r="F91" t="s">
        <v>2736</v>
      </c>
      <c r="G91">
        <v>55.7</v>
      </c>
      <c r="H91" t="s">
        <v>1106</v>
      </c>
    </row>
    <row r="92" spans="4:8">
      <c r="D92" t="s">
        <v>4151</v>
      </c>
      <c r="E92" t="s">
        <v>3763</v>
      </c>
      <c r="F92" t="s">
        <v>3802</v>
      </c>
      <c r="G92">
        <v>3</v>
      </c>
      <c r="H92" t="s">
        <v>1106</v>
      </c>
    </row>
    <row r="93" spans="4:8">
      <c r="D93" t="s">
        <v>4151</v>
      </c>
      <c r="E93" t="s">
        <v>3773</v>
      </c>
      <c r="F93" t="s">
        <v>3804</v>
      </c>
      <c r="G93">
        <v>425</v>
      </c>
      <c r="H93" t="s">
        <v>1106</v>
      </c>
    </row>
    <row r="94" spans="4:8">
      <c r="D94" t="s">
        <v>4151</v>
      </c>
      <c r="E94" t="s">
        <v>681</v>
      </c>
      <c r="F94" t="s">
        <v>676</v>
      </c>
      <c r="G94">
        <v>3.5</v>
      </c>
      <c r="H94" t="s">
        <v>1038</v>
      </c>
    </row>
    <row r="95" spans="4:8">
      <c r="D95" t="s">
        <v>4151</v>
      </c>
      <c r="E95" t="s">
        <v>3964</v>
      </c>
      <c r="F95" t="s">
        <v>635</v>
      </c>
      <c r="G95">
        <v>2</v>
      </c>
      <c r="H95" t="s">
        <v>1038</v>
      </c>
    </row>
    <row r="96" spans="4:8">
      <c r="D96" t="s">
        <v>4162</v>
      </c>
      <c r="E96" t="s">
        <v>2233</v>
      </c>
      <c r="F96" t="s">
        <v>2235</v>
      </c>
      <c r="G96">
        <v>8.5</v>
      </c>
      <c r="H96" t="s">
        <v>892</v>
      </c>
    </row>
    <row r="97" spans="4:8">
      <c r="D97" t="s">
        <v>4162</v>
      </c>
      <c r="E97" t="s">
        <v>3521</v>
      </c>
      <c r="F97" t="s">
        <v>492</v>
      </c>
      <c r="G97">
        <v>3</v>
      </c>
      <c r="H97" t="s">
        <v>1039</v>
      </c>
    </row>
    <row r="98" spans="4:8">
      <c r="D98" t="s">
        <v>4158</v>
      </c>
      <c r="E98" t="s">
        <v>1053</v>
      </c>
      <c r="F98" t="s">
        <v>1253</v>
      </c>
      <c r="G98">
        <v>17000</v>
      </c>
      <c r="H98" t="s">
        <v>892</v>
      </c>
    </row>
    <row r="99" spans="4:8">
      <c r="D99" t="s">
        <v>4158</v>
      </c>
      <c r="E99" t="s">
        <v>3518</v>
      </c>
      <c r="F99" t="s">
        <v>59</v>
      </c>
      <c r="G99">
        <v>50</v>
      </c>
      <c r="H99" t="s">
        <v>430</v>
      </c>
    </row>
    <row r="100" spans="4:8">
      <c r="D100" t="s">
        <v>4158</v>
      </c>
      <c r="E100" t="s">
        <v>146</v>
      </c>
      <c r="F100" t="s">
        <v>59</v>
      </c>
      <c r="G100">
        <v>5</v>
      </c>
      <c r="H100" t="s">
        <v>430</v>
      </c>
    </row>
    <row r="101" spans="4:8">
      <c r="D101" t="s">
        <v>4158</v>
      </c>
      <c r="E101" t="s">
        <v>3579</v>
      </c>
      <c r="F101" t="s">
        <v>59</v>
      </c>
      <c r="G101">
        <v>120</v>
      </c>
      <c r="H101" t="s">
        <v>430</v>
      </c>
    </row>
    <row r="102" spans="4:8">
      <c r="D102" t="s">
        <v>4158</v>
      </c>
      <c r="E102" t="s">
        <v>167</v>
      </c>
      <c r="F102" t="s">
        <v>506</v>
      </c>
      <c r="G102">
        <v>40.799999999999997</v>
      </c>
      <c r="H102" t="s">
        <v>430</v>
      </c>
    </row>
    <row r="103" spans="4:8">
      <c r="D103" t="s">
        <v>4158</v>
      </c>
      <c r="E103" t="s">
        <v>559</v>
      </c>
      <c r="F103" t="s">
        <v>471</v>
      </c>
      <c r="G103">
        <v>20</v>
      </c>
      <c r="H103" t="s">
        <v>430</v>
      </c>
    </row>
    <row r="104" spans="4:8">
      <c r="D104" t="s">
        <v>4158</v>
      </c>
      <c r="E104" t="s">
        <v>4251</v>
      </c>
      <c r="F104" t="s">
        <v>103</v>
      </c>
      <c r="G104">
        <v>50</v>
      </c>
      <c r="H104" t="s">
        <v>430</v>
      </c>
    </row>
    <row r="105" spans="4:8">
      <c r="D105" t="s">
        <v>4158</v>
      </c>
      <c r="E105" t="s">
        <v>3541</v>
      </c>
      <c r="F105" t="s">
        <v>991</v>
      </c>
      <c r="G105">
        <v>14.5</v>
      </c>
      <c r="H105" t="s">
        <v>1039</v>
      </c>
    </row>
    <row r="106" spans="4:8">
      <c r="D106" t="s">
        <v>4158</v>
      </c>
      <c r="E106" t="s">
        <v>3532</v>
      </c>
      <c r="F106" t="s">
        <v>564</v>
      </c>
      <c r="G106">
        <v>93.4</v>
      </c>
      <c r="H106" t="s">
        <v>1039</v>
      </c>
    </row>
    <row r="107" spans="4:8">
      <c r="D107" t="s">
        <v>203</v>
      </c>
      <c r="E107" t="s">
        <v>3778</v>
      </c>
      <c r="F107" t="s">
        <v>3805</v>
      </c>
      <c r="G107">
        <v>109</v>
      </c>
      <c r="H107" t="s">
        <v>1106</v>
      </c>
    </row>
    <row r="108" spans="4:8">
      <c r="D108" t="s">
        <v>203</v>
      </c>
      <c r="E108" t="s">
        <v>1047</v>
      </c>
      <c r="F108" t="s">
        <v>1035</v>
      </c>
      <c r="G108">
        <v>3</v>
      </c>
      <c r="H108" t="s">
        <v>892</v>
      </c>
    </row>
    <row r="109" spans="4:8">
      <c r="D109" t="s">
        <v>203</v>
      </c>
      <c r="E109" t="s">
        <v>3399</v>
      </c>
      <c r="F109" t="s">
        <v>596</v>
      </c>
      <c r="G109">
        <v>36.200000000000003</v>
      </c>
      <c r="H109" t="s">
        <v>892</v>
      </c>
    </row>
    <row r="110" spans="4:8">
      <c r="D110" t="s">
        <v>203</v>
      </c>
      <c r="E110" t="s">
        <v>129</v>
      </c>
      <c r="F110" t="s">
        <v>87</v>
      </c>
      <c r="G110">
        <v>6020</v>
      </c>
      <c r="H110" t="s">
        <v>430</v>
      </c>
    </row>
    <row r="111" spans="4:8">
      <c r="D111" t="s">
        <v>203</v>
      </c>
      <c r="E111" t="s">
        <v>1811</v>
      </c>
      <c r="F111" t="s">
        <v>1814</v>
      </c>
      <c r="G111">
        <v>22</v>
      </c>
      <c r="H111" t="s">
        <v>430</v>
      </c>
    </row>
    <row r="112" spans="4:8">
      <c r="D112" t="s">
        <v>203</v>
      </c>
      <c r="E112" t="s">
        <v>4199</v>
      </c>
      <c r="F112" t="s">
        <v>431</v>
      </c>
      <c r="G112">
        <v>5</v>
      </c>
      <c r="H112" t="s">
        <v>430</v>
      </c>
    </row>
    <row r="113" spans="4:8">
      <c r="D113" t="s">
        <v>203</v>
      </c>
      <c r="E113" t="s">
        <v>3974</v>
      </c>
      <c r="F113" t="s">
        <v>747</v>
      </c>
      <c r="G113">
        <v>50</v>
      </c>
      <c r="H113" t="s">
        <v>1038</v>
      </c>
    </row>
    <row r="114" spans="4:8">
      <c r="D114" t="s">
        <v>203</v>
      </c>
      <c r="E114" t="s">
        <v>3973</v>
      </c>
      <c r="F114" t="s">
        <v>872</v>
      </c>
      <c r="G114">
        <v>80</v>
      </c>
      <c r="H114" t="s">
        <v>1038</v>
      </c>
    </row>
    <row r="115" spans="4:8">
      <c r="D115" t="s">
        <v>203</v>
      </c>
      <c r="E115" t="s">
        <v>3536</v>
      </c>
      <c r="F115" t="s">
        <v>87</v>
      </c>
      <c r="G115">
        <v>263</v>
      </c>
      <c r="H115" t="s">
        <v>1039</v>
      </c>
    </row>
    <row r="116" spans="4:8">
      <c r="D116" t="s">
        <v>203</v>
      </c>
      <c r="E116" t="s">
        <v>3526</v>
      </c>
      <c r="F116" t="s">
        <v>564</v>
      </c>
      <c r="G116">
        <v>103</v>
      </c>
      <c r="H116" t="s">
        <v>1039</v>
      </c>
    </row>
    <row r="117" spans="4:8">
      <c r="D117" t="s">
        <v>237</v>
      </c>
      <c r="E117" t="s">
        <v>3984</v>
      </c>
      <c r="F117" t="s">
        <v>1090</v>
      </c>
      <c r="G117">
        <v>250</v>
      </c>
      <c r="H117" t="s">
        <v>892</v>
      </c>
    </row>
    <row r="118" spans="4:8">
      <c r="D118" t="s">
        <v>237</v>
      </c>
      <c r="E118" t="s">
        <v>302</v>
      </c>
      <c r="F118" t="s">
        <v>436</v>
      </c>
      <c r="G118">
        <v>2700</v>
      </c>
      <c r="H118" t="s">
        <v>430</v>
      </c>
    </row>
    <row r="119" spans="4:8">
      <c r="D119" t="s">
        <v>237</v>
      </c>
      <c r="E119" t="s">
        <v>3537</v>
      </c>
      <c r="F119" t="s">
        <v>993</v>
      </c>
      <c r="G119">
        <v>48.8</v>
      </c>
      <c r="H119" t="s">
        <v>1039</v>
      </c>
    </row>
    <row r="120" spans="4:8">
      <c r="D120" t="s">
        <v>237</v>
      </c>
      <c r="E120" t="s">
        <v>3538</v>
      </c>
      <c r="F120" t="s">
        <v>993</v>
      </c>
      <c r="G120">
        <v>52</v>
      </c>
      <c r="H120" t="s">
        <v>1039</v>
      </c>
    </row>
    <row r="121" spans="4:8">
      <c r="D121" t="s">
        <v>237</v>
      </c>
      <c r="E121" t="s">
        <v>3539</v>
      </c>
      <c r="F121" t="s">
        <v>993</v>
      </c>
      <c r="G121">
        <v>36.4</v>
      </c>
      <c r="H121" t="s">
        <v>1039</v>
      </c>
    </row>
    <row r="122" spans="4:8">
      <c r="D122" t="s">
        <v>237</v>
      </c>
      <c r="E122" t="s">
        <v>3540</v>
      </c>
      <c r="F122" t="s">
        <v>991</v>
      </c>
      <c r="G122">
        <v>400</v>
      </c>
      <c r="H122" t="s">
        <v>1039</v>
      </c>
    </row>
    <row r="123" spans="4:8">
      <c r="D123" t="s">
        <v>237</v>
      </c>
      <c r="E123" t="s">
        <v>3542</v>
      </c>
      <c r="F123" t="s">
        <v>564</v>
      </c>
      <c r="G123">
        <v>524</v>
      </c>
      <c r="H123" t="s">
        <v>1039</v>
      </c>
    </row>
    <row r="124" spans="4:8">
      <c r="D124" t="s">
        <v>237</v>
      </c>
      <c r="E124" t="s">
        <v>4200</v>
      </c>
      <c r="F124" t="s">
        <v>993</v>
      </c>
      <c r="G124">
        <v>67.5</v>
      </c>
      <c r="H124" t="s">
        <v>1039</v>
      </c>
    </row>
    <row r="125" spans="4:8">
      <c r="D125" t="s">
        <v>237</v>
      </c>
      <c r="E125" t="s">
        <v>3534</v>
      </c>
      <c r="F125" t="s">
        <v>87</v>
      </c>
      <c r="G125">
        <v>750</v>
      </c>
      <c r="H125" t="s">
        <v>1039</v>
      </c>
    </row>
    <row r="126" spans="4:8">
      <c r="D126" t="s">
        <v>237</v>
      </c>
      <c r="E126" t="s">
        <v>3546</v>
      </c>
      <c r="F126" t="s">
        <v>993</v>
      </c>
      <c r="G126">
        <v>44.2</v>
      </c>
      <c r="H126" t="s">
        <v>1039</v>
      </c>
    </row>
    <row r="127" spans="4:8">
      <c r="D127" t="s">
        <v>237</v>
      </c>
      <c r="E127" t="s">
        <v>3547</v>
      </c>
      <c r="F127" t="s">
        <v>991</v>
      </c>
      <c r="G127">
        <v>6.8</v>
      </c>
      <c r="H127" t="s">
        <v>1039</v>
      </c>
    </row>
  </sheetData>
  <autoFilter ref="D1:H57" xr:uid="{685853FE-5DC3-4672-9629-EB2E25C5DF0B}">
    <sortState xmlns:xlrd2="http://schemas.microsoft.com/office/spreadsheetml/2017/richdata2" ref="D2:H127">
      <sortCondition ref="D1:D57"/>
    </sortState>
  </autoFilter>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28CB1-4542-4A2D-B0F1-16FF562A87B2}">
  <sheetPr>
    <tabColor theme="5" tint="0.59999389629810485"/>
  </sheetPr>
  <dimension ref="D1:G27"/>
  <sheetViews>
    <sheetView topLeftCell="A16" workbookViewId="0">
      <selection activeCell="D19" sqref="D19:G27"/>
    </sheetView>
  </sheetViews>
  <sheetFormatPr defaultRowHeight="14.5"/>
  <cols>
    <col min="4" max="4" width="14.54296875" customWidth="1"/>
    <col min="5" max="5" width="18.90625" customWidth="1"/>
    <col min="6" max="6" width="26.81640625" customWidth="1"/>
  </cols>
  <sheetData>
    <row r="1" spans="4:7">
      <c r="D1" t="s">
        <v>330</v>
      </c>
      <c r="E1" t="s">
        <v>4189</v>
      </c>
      <c r="F1" t="s">
        <v>327</v>
      </c>
      <c r="G1" t="s">
        <v>3453</v>
      </c>
    </row>
    <row r="2" spans="4:7">
      <c r="D2" t="s">
        <v>4164</v>
      </c>
      <c r="E2" s="175" t="s">
        <v>3626</v>
      </c>
      <c r="F2" s="175" t="s">
        <v>1035</v>
      </c>
      <c r="G2">
        <v>13.5</v>
      </c>
    </row>
    <row r="3" spans="4:7">
      <c r="D3" t="s">
        <v>4164</v>
      </c>
      <c r="E3" s="175" t="s">
        <v>2173</v>
      </c>
      <c r="F3" s="175" t="s">
        <v>2175</v>
      </c>
      <c r="G3">
        <v>15</v>
      </c>
    </row>
    <row r="4" spans="4:7">
      <c r="D4" s="183" t="s">
        <v>4164</v>
      </c>
      <c r="E4" s="175" t="s">
        <v>1553</v>
      </c>
      <c r="F4" t="s">
        <v>1556</v>
      </c>
      <c r="G4">
        <v>200</v>
      </c>
    </row>
    <row r="5" spans="4:7">
      <c r="D5" s="175" t="s">
        <v>549</v>
      </c>
      <c r="E5" s="175" t="s">
        <v>1631</v>
      </c>
      <c r="F5" t="s">
        <v>1633</v>
      </c>
      <c r="G5">
        <v>30</v>
      </c>
    </row>
    <row r="6" spans="4:7">
      <c r="D6" t="s">
        <v>242</v>
      </c>
      <c r="E6" s="175" t="s">
        <v>4214</v>
      </c>
      <c r="F6" s="175" t="s">
        <v>2175</v>
      </c>
      <c r="G6">
        <v>2.2999999999999998</v>
      </c>
    </row>
    <row r="7" spans="4:7">
      <c r="D7" t="s">
        <v>224</v>
      </c>
      <c r="E7" s="175" t="s">
        <v>608</v>
      </c>
      <c r="F7" s="175" t="s">
        <v>2384</v>
      </c>
      <c r="G7">
        <v>24000</v>
      </c>
    </row>
    <row r="8" spans="4:7">
      <c r="D8" t="s">
        <v>224</v>
      </c>
      <c r="E8" s="175" t="s">
        <v>604</v>
      </c>
      <c r="F8" s="175" t="s">
        <v>1086</v>
      </c>
      <c r="G8">
        <v>89</v>
      </c>
    </row>
    <row r="9" spans="4:7">
      <c r="D9" t="s">
        <v>224</v>
      </c>
      <c r="E9" s="175" t="s">
        <v>1030</v>
      </c>
      <c r="F9" s="175" t="s">
        <v>1035</v>
      </c>
      <c r="G9">
        <v>25.9</v>
      </c>
    </row>
    <row r="10" spans="4:7">
      <c r="D10" t="s">
        <v>224</v>
      </c>
      <c r="E10" s="175" t="s">
        <v>3519</v>
      </c>
      <c r="F10" s="175" t="s">
        <v>2175</v>
      </c>
      <c r="G10">
        <v>20.5</v>
      </c>
    </row>
    <row r="11" spans="4:7">
      <c r="D11" t="s">
        <v>224</v>
      </c>
      <c r="E11" s="175" t="s">
        <v>1079</v>
      </c>
      <c r="F11" s="175" t="s">
        <v>1088</v>
      </c>
      <c r="G11">
        <v>7500</v>
      </c>
    </row>
    <row r="12" spans="4:7">
      <c r="D12" t="s">
        <v>224</v>
      </c>
      <c r="E12" s="175" t="s">
        <v>1081</v>
      </c>
      <c r="F12" s="175" t="s">
        <v>1089</v>
      </c>
      <c r="G12">
        <v>300</v>
      </c>
    </row>
    <row r="13" spans="4:7">
      <c r="D13" t="s">
        <v>224</v>
      </c>
      <c r="E13" s="175" t="s">
        <v>1075</v>
      </c>
      <c r="F13" s="175" t="s">
        <v>1556</v>
      </c>
      <c r="G13">
        <v>5.64</v>
      </c>
    </row>
    <row r="14" spans="4:7">
      <c r="D14" t="s">
        <v>224</v>
      </c>
      <c r="E14" s="175" t="s">
        <v>1032</v>
      </c>
      <c r="F14" s="175" t="s">
        <v>1033</v>
      </c>
      <c r="G14">
        <v>1500</v>
      </c>
    </row>
    <row r="15" spans="4:7">
      <c r="D15" s="175" t="s">
        <v>224</v>
      </c>
      <c r="E15" s="175" t="s">
        <v>3596</v>
      </c>
      <c r="F15" t="s">
        <v>596</v>
      </c>
      <c r="G15">
        <v>27.5</v>
      </c>
    </row>
    <row r="16" spans="4:7">
      <c r="D16" s="175" t="s">
        <v>224</v>
      </c>
      <c r="E16" s="175" t="s">
        <v>1103</v>
      </c>
      <c r="F16" t="s">
        <v>1456</v>
      </c>
      <c r="G16">
        <v>100</v>
      </c>
    </row>
    <row r="17" spans="4:7">
      <c r="D17" t="s">
        <v>3481</v>
      </c>
      <c r="E17" s="175" t="s">
        <v>1034</v>
      </c>
      <c r="F17" s="175" t="s">
        <v>1035</v>
      </c>
      <c r="G17">
        <v>100</v>
      </c>
    </row>
    <row r="18" spans="4:7">
      <c r="D18" t="s">
        <v>3481</v>
      </c>
      <c r="E18" s="175" t="s">
        <v>3985</v>
      </c>
      <c r="F18" s="175" t="s">
        <v>1253</v>
      </c>
      <c r="G18">
        <v>2000</v>
      </c>
    </row>
    <row r="19" spans="4:7">
      <c r="D19" t="s">
        <v>3481</v>
      </c>
      <c r="E19" s="175" t="s">
        <v>1072</v>
      </c>
      <c r="F19" s="175" t="s">
        <v>1035</v>
      </c>
      <c r="G19">
        <v>100</v>
      </c>
    </row>
    <row r="20" spans="4:7">
      <c r="D20" s="175" t="s">
        <v>3481</v>
      </c>
      <c r="E20" s="175" t="s">
        <v>1421</v>
      </c>
      <c r="F20" t="s">
        <v>103</v>
      </c>
      <c r="G20">
        <v>80</v>
      </c>
    </row>
    <row r="21" spans="4:7">
      <c r="D21" s="175" t="s">
        <v>3481</v>
      </c>
      <c r="E21" s="175" t="s">
        <v>1578</v>
      </c>
      <c r="F21" t="s">
        <v>1089</v>
      </c>
      <c r="G21">
        <v>200</v>
      </c>
    </row>
    <row r="22" spans="4:7">
      <c r="D22" s="175" t="s">
        <v>3481</v>
      </c>
      <c r="E22" s="175" t="s">
        <v>3484</v>
      </c>
      <c r="F22" s="178" t="s">
        <v>103</v>
      </c>
      <c r="G22">
        <v>20</v>
      </c>
    </row>
    <row r="23" spans="4:7">
      <c r="D23" t="s">
        <v>4162</v>
      </c>
      <c r="E23" s="175" t="s">
        <v>2233</v>
      </c>
      <c r="F23" s="175" t="s">
        <v>2235</v>
      </c>
      <c r="G23">
        <v>8.5</v>
      </c>
    </row>
    <row r="24" spans="4:7">
      <c r="D24" t="s">
        <v>4158</v>
      </c>
      <c r="E24" s="175" t="s">
        <v>1053</v>
      </c>
      <c r="F24" s="175" t="s">
        <v>1253</v>
      </c>
      <c r="G24">
        <v>17000</v>
      </c>
    </row>
    <row r="25" spans="4:7">
      <c r="D25" t="s">
        <v>203</v>
      </c>
      <c r="E25" s="175" t="s">
        <v>1047</v>
      </c>
      <c r="F25" s="175" t="s">
        <v>1035</v>
      </c>
      <c r="G25">
        <v>3</v>
      </c>
    </row>
    <row r="26" spans="4:7">
      <c r="D26" t="s">
        <v>203</v>
      </c>
      <c r="E26" s="175" t="s">
        <v>3399</v>
      </c>
      <c r="F26" s="175" t="s">
        <v>596</v>
      </c>
      <c r="G26">
        <v>36.200000000000003</v>
      </c>
    </row>
    <row r="27" spans="4:7">
      <c r="D27" t="s">
        <v>237</v>
      </c>
      <c r="E27" s="175" t="s">
        <v>3984</v>
      </c>
      <c r="F27" s="175" t="s">
        <v>1090</v>
      </c>
      <c r="G27">
        <v>250</v>
      </c>
    </row>
  </sheetData>
  <autoFilter ref="D1:G27" xr:uid="{52628CB1-4542-4A2D-B0F1-16FF562A87B2}">
    <sortState xmlns:xlrd2="http://schemas.microsoft.com/office/spreadsheetml/2017/richdata2" ref="D2:G27">
      <sortCondition ref="D1:D27"/>
    </sortState>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F71C-56DE-477E-855E-1F461A416DC6}">
  <dimension ref="A1:T52"/>
  <sheetViews>
    <sheetView showGridLines="0" zoomScale="51" zoomScaleNormal="51" workbookViewId="0">
      <pane ySplit="1" topLeftCell="A2" activePane="bottomLeft" state="frozen"/>
      <selection pane="bottomLeft" activeCell="R20" sqref="R20:R52"/>
    </sheetView>
  </sheetViews>
  <sheetFormatPr defaultColWidth="31.1796875" defaultRowHeight="14.5"/>
  <cols>
    <col min="1" max="1" width="61.1796875" customWidth="1"/>
    <col min="2" max="2" width="36" customWidth="1"/>
    <col min="3" max="3" width="17.81640625" hidden="1" customWidth="1"/>
    <col min="4" max="4" width="16.1796875" hidden="1" customWidth="1"/>
    <col min="5" max="5" width="19.81640625" hidden="1" customWidth="1"/>
    <col min="6" max="6" width="20" customWidth="1"/>
    <col min="7" max="9" width="19.1796875" customWidth="1"/>
    <col min="10" max="10" width="24.453125" bestFit="1" customWidth="1"/>
    <col min="11" max="11" width="24.453125" customWidth="1"/>
    <col min="12" max="12" width="70.453125" style="53" customWidth="1"/>
    <col min="13" max="13" width="51.08984375" style="53" customWidth="1"/>
    <col min="14" max="14" width="52" style="53" customWidth="1"/>
    <col min="15" max="15" width="33.81640625" style="53" customWidth="1"/>
    <col min="16" max="16" width="40.1796875" customWidth="1"/>
    <col min="17" max="17" width="31.81640625" customWidth="1"/>
    <col min="18" max="18" width="38.81640625" customWidth="1"/>
    <col min="19" max="19" width="13.54296875" bestFit="1" customWidth="1"/>
    <col min="20" max="20" width="36.1796875" customWidth="1"/>
  </cols>
  <sheetData>
    <row r="1" spans="1:20" ht="29">
      <c r="A1" t="s">
        <v>548</v>
      </c>
      <c r="B1" t="s">
        <v>610</v>
      </c>
      <c r="C1" s="35" t="s">
        <v>611</v>
      </c>
      <c r="D1" t="s">
        <v>612</v>
      </c>
      <c r="E1" s="35" t="s">
        <v>613</v>
      </c>
      <c r="F1" s="35" t="s">
        <v>614</v>
      </c>
      <c r="G1" s="35" t="s">
        <v>615</v>
      </c>
      <c r="H1" s="35" t="s">
        <v>616</v>
      </c>
      <c r="I1" s="35" t="s">
        <v>617</v>
      </c>
      <c r="J1" s="35" t="s">
        <v>618</v>
      </c>
      <c r="K1" s="35" t="s">
        <v>327</v>
      </c>
      <c r="L1" s="35" t="s">
        <v>619</v>
      </c>
      <c r="M1" s="35" t="s">
        <v>620</v>
      </c>
      <c r="N1" s="35" t="s">
        <v>621</v>
      </c>
      <c r="O1" s="35" t="s">
        <v>622</v>
      </c>
      <c r="P1" s="35" t="s">
        <v>623</v>
      </c>
      <c r="Q1" s="35" t="s">
        <v>624</v>
      </c>
      <c r="R1" s="35" t="s">
        <v>625</v>
      </c>
      <c r="S1" t="s">
        <v>626</v>
      </c>
      <c r="T1" t="s">
        <v>627</v>
      </c>
    </row>
    <row r="2" spans="1:20" ht="44.15" hidden="1" customHeight="1">
      <c r="A2" s="36" t="s">
        <v>628</v>
      </c>
      <c r="B2" s="37" t="s">
        <v>629</v>
      </c>
      <c r="C2" s="38" t="s">
        <v>630</v>
      </c>
      <c r="D2" s="38" t="s">
        <v>631</v>
      </c>
      <c r="E2" s="38" t="s">
        <v>632</v>
      </c>
      <c r="F2" s="35"/>
      <c r="G2" s="35"/>
      <c r="H2" s="35" t="s">
        <v>633</v>
      </c>
      <c r="I2" s="35" t="s">
        <v>893</v>
      </c>
      <c r="J2" s="35" t="s">
        <v>634</v>
      </c>
      <c r="K2" s="35" t="s">
        <v>635</v>
      </c>
      <c r="L2" s="35"/>
      <c r="M2" s="35" t="s">
        <v>636</v>
      </c>
      <c r="N2" s="35" t="s">
        <v>637</v>
      </c>
      <c r="O2" s="35" t="s">
        <v>3986</v>
      </c>
      <c r="P2" s="35">
        <v>25000000</v>
      </c>
      <c r="Q2" s="35" t="s">
        <v>638</v>
      </c>
      <c r="R2" s="35" t="s">
        <v>639</v>
      </c>
    </row>
    <row r="3" spans="1:20" ht="44.15" hidden="1" customHeight="1">
      <c r="A3" s="36" t="s">
        <v>640</v>
      </c>
      <c r="B3" s="37" t="s">
        <v>629</v>
      </c>
      <c r="C3" s="38" t="s">
        <v>630</v>
      </c>
      <c r="D3" s="38" t="s">
        <v>631</v>
      </c>
      <c r="E3" s="38" t="s">
        <v>632</v>
      </c>
      <c r="F3" s="35"/>
      <c r="G3" s="35"/>
      <c r="H3" s="35" t="s">
        <v>641</v>
      </c>
      <c r="I3" s="35" t="s">
        <v>893</v>
      </c>
      <c r="J3" s="35" t="s">
        <v>642</v>
      </c>
      <c r="K3" s="35" t="s">
        <v>635</v>
      </c>
      <c r="L3" s="35"/>
      <c r="M3" s="35" t="s">
        <v>643</v>
      </c>
      <c r="N3" s="35" t="s">
        <v>644</v>
      </c>
      <c r="O3" s="35" t="s">
        <v>3987</v>
      </c>
      <c r="P3" s="35">
        <v>5000000</v>
      </c>
      <c r="Q3" s="35" t="s">
        <v>645</v>
      </c>
      <c r="R3" s="35" t="s">
        <v>646</v>
      </c>
    </row>
    <row r="4" spans="1:20" ht="44.15" hidden="1" customHeight="1">
      <c r="A4" s="36" t="s">
        <v>647</v>
      </c>
      <c r="B4" s="37" t="s">
        <v>629</v>
      </c>
      <c r="C4" s="38" t="s">
        <v>630</v>
      </c>
      <c r="D4" s="38" t="s">
        <v>631</v>
      </c>
      <c r="E4" s="38" t="s">
        <v>632</v>
      </c>
      <c r="F4" s="35"/>
      <c r="G4" s="35"/>
      <c r="H4" s="35" t="s">
        <v>633</v>
      </c>
      <c r="I4" s="35" t="s">
        <v>893</v>
      </c>
      <c r="J4" s="35" t="s">
        <v>634</v>
      </c>
      <c r="K4" s="35" t="s">
        <v>635</v>
      </c>
      <c r="L4" s="35"/>
      <c r="M4" s="35" t="s">
        <v>636</v>
      </c>
      <c r="N4" s="35" t="s">
        <v>648</v>
      </c>
      <c r="O4" s="35" t="s">
        <v>3988</v>
      </c>
      <c r="P4" s="35">
        <v>10000000</v>
      </c>
      <c r="Q4" s="35" t="s">
        <v>649</v>
      </c>
      <c r="R4" s="35" t="s">
        <v>639</v>
      </c>
    </row>
    <row r="5" spans="1:20" ht="44.15" hidden="1" customHeight="1">
      <c r="A5" s="36" t="s">
        <v>650</v>
      </c>
      <c r="B5" s="37" t="s">
        <v>629</v>
      </c>
      <c r="C5" s="38" t="s">
        <v>630</v>
      </c>
      <c r="D5" s="38" t="s">
        <v>631</v>
      </c>
      <c r="E5" s="38" t="s">
        <v>632</v>
      </c>
      <c r="F5" s="35"/>
      <c r="G5" s="35"/>
      <c r="H5" s="35" t="s">
        <v>641</v>
      </c>
      <c r="I5" s="35" t="s">
        <v>893</v>
      </c>
      <c r="J5" s="35" t="s">
        <v>651</v>
      </c>
      <c r="K5" s="35" t="s">
        <v>635</v>
      </c>
      <c r="L5" s="35"/>
      <c r="M5" s="35" t="s">
        <v>652</v>
      </c>
      <c r="N5" s="35" t="s">
        <v>653</v>
      </c>
      <c r="O5" s="35" t="s">
        <v>3987</v>
      </c>
      <c r="P5" s="35">
        <v>5000000</v>
      </c>
      <c r="Q5" s="35" t="s">
        <v>645</v>
      </c>
      <c r="R5" s="35" t="s">
        <v>654</v>
      </c>
    </row>
    <row r="6" spans="1:20" ht="44.15" hidden="1" customHeight="1">
      <c r="A6" s="36" t="s">
        <v>655</v>
      </c>
      <c r="B6" s="37" t="s">
        <v>629</v>
      </c>
      <c r="C6" s="38" t="s">
        <v>630</v>
      </c>
      <c r="D6" s="38" t="s">
        <v>631</v>
      </c>
      <c r="E6" s="38" t="s">
        <v>632</v>
      </c>
      <c r="F6" s="35"/>
      <c r="G6" s="35"/>
      <c r="H6" s="35" t="s">
        <v>633</v>
      </c>
      <c r="I6" s="35" t="s">
        <v>893</v>
      </c>
      <c r="J6" s="35" t="s">
        <v>651</v>
      </c>
      <c r="K6" s="35" t="s">
        <v>635</v>
      </c>
      <c r="L6" s="35"/>
      <c r="M6" s="35" t="s">
        <v>636</v>
      </c>
      <c r="N6" s="35" t="s">
        <v>656</v>
      </c>
      <c r="O6" s="35" t="s">
        <v>3987</v>
      </c>
      <c r="P6" s="35">
        <v>5000000</v>
      </c>
      <c r="Q6" s="35" t="s">
        <v>645</v>
      </c>
      <c r="R6" s="35" t="s">
        <v>654</v>
      </c>
    </row>
    <row r="7" spans="1:20" ht="44.15" hidden="1" customHeight="1">
      <c r="A7" s="36" t="s">
        <v>657</v>
      </c>
      <c r="B7" s="37" t="s">
        <v>629</v>
      </c>
      <c r="C7" s="38" t="s">
        <v>630</v>
      </c>
      <c r="D7" s="38" t="s">
        <v>631</v>
      </c>
      <c r="E7" s="38" t="s">
        <v>632</v>
      </c>
      <c r="F7" s="35"/>
      <c r="G7" s="35"/>
      <c r="H7" s="35" t="s">
        <v>633</v>
      </c>
      <c r="I7" s="35" t="s">
        <v>893</v>
      </c>
      <c r="J7" s="35" t="s">
        <v>642</v>
      </c>
      <c r="K7" s="35" t="s">
        <v>635</v>
      </c>
      <c r="L7" s="35"/>
      <c r="M7" s="35" t="s">
        <v>636</v>
      </c>
      <c r="N7" s="35" t="s">
        <v>658</v>
      </c>
      <c r="O7" s="35" t="s">
        <v>3988</v>
      </c>
      <c r="P7" s="35">
        <v>10000000</v>
      </c>
      <c r="Q7" s="35" t="s">
        <v>649</v>
      </c>
      <c r="R7" s="35" t="s">
        <v>646</v>
      </c>
    </row>
    <row r="8" spans="1:20" ht="44.15" hidden="1" customHeight="1">
      <c r="A8" s="36" t="s">
        <v>659</v>
      </c>
      <c r="B8" s="37" t="s">
        <v>629</v>
      </c>
      <c r="C8" s="38" t="s">
        <v>630</v>
      </c>
      <c r="D8" s="38" t="s">
        <v>631</v>
      </c>
      <c r="E8" s="38" t="s">
        <v>632</v>
      </c>
      <c r="F8" s="35"/>
      <c r="G8" s="35"/>
      <c r="H8" s="35" t="s">
        <v>633</v>
      </c>
      <c r="I8" s="35" t="s">
        <v>893</v>
      </c>
      <c r="J8" s="35" t="s">
        <v>660</v>
      </c>
      <c r="K8" s="35" t="s">
        <v>635</v>
      </c>
      <c r="L8" s="35"/>
      <c r="M8" s="35" t="s">
        <v>636</v>
      </c>
      <c r="N8" s="35" t="s">
        <v>661</v>
      </c>
      <c r="O8" s="35" t="s">
        <v>3989</v>
      </c>
      <c r="P8" s="35">
        <v>200000000</v>
      </c>
      <c r="Q8" s="35" t="s">
        <v>662</v>
      </c>
      <c r="R8" s="35" t="s">
        <v>654</v>
      </c>
    </row>
    <row r="9" spans="1:20" ht="44.15" hidden="1" customHeight="1">
      <c r="A9" s="36" t="s">
        <v>663</v>
      </c>
      <c r="B9" s="37" t="s">
        <v>629</v>
      </c>
      <c r="C9" s="38" t="s">
        <v>630</v>
      </c>
      <c r="D9" s="38" t="s">
        <v>631</v>
      </c>
      <c r="E9" s="38" t="s">
        <v>632</v>
      </c>
      <c r="F9" s="35"/>
      <c r="G9" s="35"/>
      <c r="H9" s="35" t="s">
        <v>633</v>
      </c>
      <c r="I9" s="35" t="s">
        <v>893</v>
      </c>
      <c r="J9" s="35" t="s">
        <v>664</v>
      </c>
      <c r="K9" s="35" t="s">
        <v>635</v>
      </c>
      <c r="L9" s="35"/>
      <c r="M9" s="35" t="s">
        <v>636</v>
      </c>
      <c r="N9" s="35" t="s">
        <v>665</v>
      </c>
      <c r="O9" s="35" t="s">
        <v>3986</v>
      </c>
      <c r="P9" s="35">
        <v>20000000</v>
      </c>
      <c r="Q9" s="35" t="s">
        <v>666</v>
      </c>
      <c r="R9" s="35" t="s">
        <v>667</v>
      </c>
    </row>
    <row r="10" spans="1:20" ht="44.15" hidden="1" customHeight="1">
      <c r="A10" s="36" t="s">
        <v>663</v>
      </c>
      <c r="B10" s="37" t="s">
        <v>629</v>
      </c>
      <c r="C10" s="38" t="s">
        <v>630</v>
      </c>
      <c r="D10" s="38" t="s">
        <v>631</v>
      </c>
      <c r="E10" s="38" t="s">
        <v>632</v>
      </c>
      <c r="F10" s="35"/>
      <c r="G10" s="35"/>
      <c r="H10" s="35" t="s">
        <v>633</v>
      </c>
      <c r="I10" s="35" t="s">
        <v>893</v>
      </c>
      <c r="J10" s="35" t="s">
        <v>668</v>
      </c>
      <c r="K10" s="35" t="s">
        <v>635</v>
      </c>
      <c r="L10" s="35"/>
      <c r="M10" s="35" t="s">
        <v>636</v>
      </c>
      <c r="N10" s="35" t="s">
        <v>665</v>
      </c>
      <c r="O10" s="35" t="s">
        <v>3986</v>
      </c>
      <c r="P10" s="35">
        <v>20000000</v>
      </c>
      <c r="Q10" s="35" t="s">
        <v>666</v>
      </c>
      <c r="R10" s="35" t="s">
        <v>669</v>
      </c>
    </row>
    <row r="11" spans="1:20" ht="44.15" hidden="1" customHeight="1">
      <c r="A11" s="36" t="s">
        <v>663</v>
      </c>
      <c r="B11" s="37" t="s">
        <v>629</v>
      </c>
      <c r="C11" s="38" t="s">
        <v>630</v>
      </c>
      <c r="D11" s="38" t="s">
        <v>631</v>
      </c>
      <c r="E11" s="38" t="s">
        <v>632</v>
      </c>
      <c r="F11" s="35"/>
      <c r="G11" s="35"/>
      <c r="H11" s="35" t="s">
        <v>633</v>
      </c>
      <c r="I11" s="35" t="s">
        <v>893</v>
      </c>
      <c r="J11" s="35" t="s">
        <v>670</v>
      </c>
      <c r="K11" s="35" t="s">
        <v>635</v>
      </c>
      <c r="L11" s="35"/>
      <c r="M11" s="35" t="s">
        <v>636</v>
      </c>
      <c r="N11" s="35" t="s">
        <v>665</v>
      </c>
      <c r="O11" s="35" t="s">
        <v>3986</v>
      </c>
      <c r="P11" s="35">
        <v>20000000</v>
      </c>
      <c r="Q11" s="35" t="s">
        <v>666</v>
      </c>
      <c r="R11" s="35" t="s">
        <v>671</v>
      </c>
    </row>
    <row r="12" spans="1:20" ht="44.15" hidden="1" customHeight="1">
      <c r="A12" s="36" t="s">
        <v>672</v>
      </c>
      <c r="B12" s="37" t="s">
        <v>629</v>
      </c>
      <c r="C12" s="38" t="s">
        <v>673</v>
      </c>
      <c r="D12" s="38" t="s">
        <v>631</v>
      </c>
      <c r="E12" s="38" t="s">
        <v>632</v>
      </c>
      <c r="F12" s="35"/>
      <c r="G12" s="35"/>
      <c r="H12" s="35" t="s">
        <v>674</v>
      </c>
      <c r="I12" s="35" t="s">
        <v>893</v>
      </c>
      <c r="J12" s="35" t="s">
        <v>675</v>
      </c>
      <c r="K12" s="35" t="s">
        <v>676</v>
      </c>
      <c r="L12" s="35" t="s">
        <v>677</v>
      </c>
      <c r="M12" s="35" t="s">
        <v>678</v>
      </c>
      <c r="N12" s="35"/>
      <c r="O12" s="35" t="s">
        <v>3989</v>
      </c>
      <c r="P12" s="35">
        <v>215000000</v>
      </c>
      <c r="Q12" s="35" t="s">
        <v>679</v>
      </c>
      <c r="R12" s="35" t="s">
        <v>680</v>
      </c>
    </row>
    <row r="13" spans="1:20" ht="113.4" hidden="1" customHeight="1">
      <c r="A13" s="36" t="s">
        <v>681</v>
      </c>
      <c r="B13" s="37" t="s">
        <v>629</v>
      </c>
      <c r="C13" s="38" t="s">
        <v>682</v>
      </c>
      <c r="D13" s="38" t="s">
        <v>631</v>
      </c>
      <c r="E13" s="38" t="s">
        <v>632</v>
      </c>
      <c r="F13" s="35"/>
      <c r="G13" s="35"/>
      <c r="H13" s="35" t="s">
        <v>641</v>
      </c>
      <c r="I13" s="35" t="s">
        <v>893</v>
      </c>
      <c r="J13" s="35" t="s">
        <v>683</v>
      </c>
      <c r="K13" s="35" t="s">
        <v>676</v>
      </c>
      <c r="L13" s="35" t="s">
        <v>684</v>
      </c>
      <c r="M13" s="35" t="s">
        <v>685</v>
      </c>
      <c r="N13" s="35"/>
      <c r="O13" s="35" t="s">
        <v>3990</v>
      </c>
      <c r="P13" s="35">
        <v>500000</v>
      </c>
      <c r="Q13" s="35" t="s">
        <v>686</v>
      </c>
      <c r="R13" s="35" t="s">
        <v>687</v>
      </c>
    </row>
    <row r="14" spans="1:20" ht="44.15" hidden="1" customHeight="1">
      <c r="A14" s="36" t="s">
        <v>688</v>
      </c>
      <c r="B14" s="37" t="s">
        <v>629</v>
      </c>
      <c r="C14" s="38" t="s">
        <v>689</v>
      </c>
      <c r="D14" s="38" t="s">
        <v>631</v>
      </c>
      <c r="E14" s="38" t="s">
        <v>632</v>
      </c>
      <c r="F14" s="35"/>
      <c r="G14" s="35"/>
      <c r="H14" s="35" t="s">
        <v>641</v>
      </c>
      <c r="I14" s="35" t="s">
        <v>893</v>
      </c>
      <c r="J14" s="35" t="s">
        <v>690</v>
      </c>
      <c r="K14" s="35" t="s">
        <v>676</v>
      </c>
      <c r="L14" s="35" t="s">
        <v>691</v>
      </c>
      <c r="M14" s="35" t="s">
        <v>685</v>
      </c>
      <c r="N14" s="35"/>
      <c r="O14" s="35" t="s">
        <v>3991</v>
      </c>
      <c r="P14" s="35"/>
      <c r="Q14" s="35"/>
      <c r="R14" s="35" t="s">
        <v>692</v>
      </c>
    </row>
    <row r="15" spans="1:20" ht="44.15" hidden="1" customHeight="1">
      <c r="A15" s="36" t="s">
        <v>693</v>
      </c>
      <c r="B15" s="37" t="s">
        <v>629</v>
      </c>
      <c r="C15" s="38" t="s">
        <v>694</v>
      </c>
      <c r="D15" s="38" t="s">
        <v>631</v>
      </c>
      <c r="E15" s="38" t="s">
        <v>632</v>
      </c>
      <c r="F15" s="35" t="s">
        <v>695</v>
      </c>
      <c r="G15" s="35"/>
      <c r="H15" s="35" t="s">
        <v>641</v>
      </c>
      <c r="I15" s="35" t="s">
        <v>895</v>
      </c>
      <c r="J15" s="35" t="s">
        <v>696</v>
      </c>
      <c r="K15" s="35" t="s">
        <v>697</v>
      </c>
      <c r="L15" s="35" t="s">
        <v>698</v>
      </c>
      <c r="M15" s="35" t="s">
        <v>699</v>
      </c>
      <c r="N15" s="35"/>
      <c r="O15" s="35" t="s">
        <v>3991</v>
      </c>
      <c r="P15" s="35"/>
      <c r="Q15" s="35"/>
      <c r="R15" s="35" t="s">
        <v>700</v>
      </c>
    </row>
    <row r="16" spans="1:20" ht="44.15" hidden="1" customHeight="1">
      <c r="A16" s="36" t="s">
        <v>701</v>
      </c>
      <c r="B16" s="37" t="s">
        <v>629</v>
      </c>
      <c r="C16" s="38" t="s">
        <v>694</v>
      </c>
      <c r="D16" s="38" t="s">
        <v>631</v>
      </c>
      <c r="E16" s="38" t="s">
        <v>632</v>
      </c>
      <c r="F16" s="35" t="s">
        <v>702</v>
      </c>
      <c r="G16" s="35"/>
      <c r="H16" s="35" t="s">
        <v>641</v>
      </c>
      <c r="I16" s="35" t="s">
        <v>895</v>
      </c>
      <c r="J16" s="35" t="s">
        <v>696</v>
      </c>
      <c r="K16" s="35" t="s">
        <v>697</v>
      </c>
      <c r="L16" s="35" t="s">
        <v>703</v>
      </c>
      <c r="M16" s="35" t="s">
        <v>699</v>
      </c>
      <c r="N16" s="35"/>
      <c r="O16" s="35" t="s">
        <v>3991</v>
      </c>
      <c r="P16" s="35"/>
      <c r="Q16" s="35"/>
      <c r="R16" s="35" t="s">
        <v>700</v>
      </c>
    </row>
    <row r="17" spans="1:20" ht="44.15" hidden="1" customHeight="1">
      <c r="A17" s="36" t="s">
        <v>704</v>
      </c>
      <c r="B17" s="39" t="s">
        <v>629</v>
      </c>
      <c r="C17" s="38" t="s">
        <v>694</v>
      </c>
      <c r="D17" s="38" t="s">
        <v>631</v>
      </c>
      <c r="E17" s="38" t="s">
        <v>632</v>
      </c>
      <c r="F17" s="35" t="s">
        <v>705</v>
      </c>
      <c r="G17" s="35"/>
      <c r="H17" s="35" t="s">
        <v>633</v>
      </c>
      <c r="I17" s="35" t="s">
        <v>895</v>
      </c>
      <c r="J17" s="35" t="s">
        <v>696</v>
      </c>
      <c r="K17" s="35" t="s">
        <v>697</v>
      </c>
      <c r="L17" s="35" t="s">
        <v>706</v>
      </c>
      <c r="M17" s="35" t="s">
        <v>707</v>
      </c>
      <c r="N17" s="35"/>
      <c r="O17" s="35" t="s">
        <v>3991</v>
      </c>
      <c r="P17" s="35"/>
      <c r="Q17" s="35"/>
      <c r="R17" s="35" t="s">
        <v>700</v>
      </c>
    </row>
    <row r="18" spans="1:20" ht="44.15" hidden="1" customHeight="1">
      <c r="A18" s="36" t="s">
        <v>708</v>
      </c>
      <c r="B18" s="39" t="s">
        <v>629</v>
      </c>
      <c r="C18" s="38" t="s">
        <v>694</v>
      </c>
      <c r="D18" s="38" t="s">
        <v>631</v>
      </c>
      <c r="E18" s="38" t="s">
        <v>632</v>
      </c>
      <c r="F18" s="35" t="s">
        <v>709</v>
      </c>
      <c r="G18" s="35"/>
      <c r="H18" s="35" t="s">
        <v>674</v>
      </c>
      <c r="I18" s="35" t="s">
        <v>895</v>
      </c>
      <c r="J18" s="35" t="s">
        <v>696</v>
      </c>
      <c r="K18" s="35" t="s">
        <v>697</v>
      </c>
      <c r="L18" s="35" t="s">
        <v>710</v>
      </c>
      <c r="M18" s="35" t="s">
        <v>699</v>
      </c>
      <c r="N18" s="35"/>
      <c r="O18" s="35" t="s">
        <v>3991</v>
      </c>
      <c r="P18" s="35"/>
      <c r="Q18" s="35"/>
      <c r="R18" s="35" t="s">
        <v>700</v>
      </c>
    </row>
    <row r="19" spans="1:20" ht="44.15" hidden="1" customHeight="1">
      <c r="A19" s="36" t="s">
        <v>711</v>
      </c>
      <c r="B19" s="39" t="s">
        <v>629</v>
      </c>
      <c r="C19" s="38" t="s">
        <v>694</v>
      </c>
      <c r="D19" s="38" t="s">
        <v>631</v>
      </c>
      <c r="E19" s="38" t="s">
        <v>632</v>
      </c>
      <c r="F19" s="35" t="s">
        <v>712</v>
      </c>
      <c r="G19" s="35"/>
      <c r="H19" s="35" t="s">
        <v>633</v>
      </c>
      <c r="I19" s="35" t="s">
        <v>895</v>
      </c>
      <c r="J19" s="35" t="s">
        <v>696</v>
      </c>
      <c r="K19" s="35" t="s">
        <v>697</v>
      </c>
      <c r="L19" s="35" t="s">
        <v>713</v>
      </c>
      <c r="M19" s="35" t="s">
        <v>707</v>
      </c>
      <c r="N19" s="35"/>
      <c r="O19" s="35" t="s">
        <v>3991</v>
      </c>
      <c r="P19" s="35"/>
      <c r="Q19" s="35"/>
      <c r="R19" s="35" t="s">
        <v>700</v>
      </c>
    </row>
    <row r="20" spans="1:20" s="36" customFormat="1" ht="44.15" customHeight="1">
      <c r="A20" s="36" t="s">
        <v>714</v>
      </c>
      <c r="B20" s="40" t="s">
        <v>715</v>
      </c>
      <c r="D20" s="38" t="s">
        <v>631</v>
      </c>
      <c r="E20" s="38" t="s">
        <v>716</v>
      </c>
      <c r="F20" s="36" t="s">
        <v>717</v>
      </c>
      <c r="H20" s="36" t="s">
        <v>674</v>
      </c>
      <c r="I20" s="36" t="s">
        <v>893</v>
      </c>
      <c r="J20" s="38" t="s">
        <v>718</v>
      </c>
      <c r="K20" s="38" t="s">
        <v>676</v>
      </c>
      <c r="L20" s="36" t="s">
        <v>719</v>
      </c>
      <c r="M20" s="38" t="s">
        <v>720</v>
      </c>
      <c r="N20" s="38"/>
      <c r="O20" s="41" t="s">
        <v>55</v>
      </c>
      <c r="P20" s="22">
        <v>1000000000</v>
      </c>
      <c r="Q20" s="22" t="s">
        <v>721</v>
      </c>
      <c r="T20" s="22" t="s">
        <v>722</v>
      </c>
    </row>
    <row r="21" spans="1:20" s="38" customFormat="1" ht="44.15" customHeight="1">
      <c r="A21" s="36" t="s">
        <v>723</v>
      </c>
      <c r="B21" s="40" t="s">
        <v>715</v>
      </c>
      <c r="D21" s="38" t="s">
        <v>631</v>
      </c>
      <c r="E21" s="38" t="s">
        <v>716</v>
      </c>
      <c r="F21" s="38">
        <v>2021</v>
      </c>
      <c r="G21" s="38">
        <v>2023</v>
      </c>
      <c r="H21" s="38" t="s">
        <v>674</v>
      </c>
      <c r="I21" s="38" t="s">
        <v>893</v>
      </c>
      <c r="J21" s="38" t="s">
        <v>724</v>
      </c>
      <c r="K21" s="38" t="s">
        <v>676</v>
      </c>
      <c r="L21" s="38" t="s">
        <v>725</v>
      </c>
      <c r="M21" s="38" t="s">
        <v>726</v>
      </c>
      <c r="O21" s="38" t="s">
        <v>3989</v>
      </c>
      <c r="P21" s="38">
        <v>245000000</v>
      </c>
      <c r="Q21" s="38" t="s">
        <v>727</v>
      </c>
      <c r="T21" s="38" t="s">
        <v>727</v>
      </c>
    </row>
    <row r="22" spans="1:20" s="36" customFormat="1" ht="44.15" customHeight="1">
      <c r="A22" s="36" t="s">
        <v>728</v>
      </c>
      <c r="B22" s="36" t="s">
        <v>715</v>
      </c>
      <c r="D22" s="38" t="s">
        <v>631</v>
      </c>
      <c r="E22" s="38" t="s">
        <v>716</v>
      </c>
      <c r="F22" s="38">
        <v>2022</v>
      </c>
      <c r="G22" s="38">
        <v>2027</v>
      </c>
      <c r="H22" s="38" t="s">
        <v>674</v>
      </c>
      <c r="I22" s="38" t="s">
        <v>893</v>
      </c>
      <c r="J22" s="36" t="s">
        <v>729</v>
      </c>
      <c r="K22" s="38" t="s">
        <v>676</v>
      </c>
      <c r="L22" s="36" t="s">
        <v>730</v>
      </c>
      <c r="M22" s="38" t="s">
        <v>726</v>
      </c>
      <c r="O22" s="36" t="s">
        <v>55</v>
      </c>
      <c r="P22" s="38">
        <v>2400000000</v>
      </c>
      <c r="T22" s="38" t="s">
        <v>731</v>
      </c>
    </row>
    <row r="23" spans="1:20" s="36" customFormat="1" ht="44.15" customHeight="1">
      <c r="A23" s="36" t="s">
        <v>732</v>
      </c>
      <c r="B23" s="36" t="s">
        <v>715</v>
      </c>
      <c r="D23" s="38" t="s">
        <v>631</v>
      </c>
      <c r="E23" s="38" t="s">
        <v>716</v>
      </c>
      <c r="F23" s="38">
        <v>2022</v>
      </c>
      <c r="G23" s="38">
        <v>2025</v>
      </c>
      <c r="H23" s="35" t="s">
        <v>633</v>
      </c>
      <c r="I23" s="38" t="s">
        <v>894</v>
      </c>
      <c r="J23" s="38" t="s">
        <v>733</v>
      </c>
      <c r="K23" s="38" t="s">
        <v>734</v>
      </c>
      <c r="L23" s="36" t="s">
        <v>735</v>
      </c>
      <c r="M23" s="35" t="s">
        <v>707</v>
      </c>
      <c r="O23" s="36" t="s">
        <v>3992</v>
      </c>
      <c r="P23" s="38">
        <v>7000000000</v>
      </c>
      <c r="T23" s="38" t="s">
        <v>736</v>
      </c>
    </row>
    <row r="24" spans="1:20" s="42" customFormat="1" ht="44.15" customHeight="1">
      <c r="A24" s="36" t="s">
        <v>737</v>
      </c>
      <c r="B24" s="37" t="s">
        <v>715</v>
      </c>
      <c r="C24" s="36"/>
      <c r="D24" s="38" t="s">
        <v>631</v>
      </c>
      <c r="E24" s="38" t="s">
        <v>716</v>
      </c>
      <c r="F24" s="35">
        <v>2022</v>
      </c>
      <c r="G24" s="35">
        <v>2023</v>
      </c>
      <c r="H24" s="35" t="s">
        <v>633</v>
      </c>
      <c r="I24" s="35" t="s">
        <v>889</v>
      </c>
      <c r="J24" s="35" t="s">
        <v>738</v>
      </c>
      <c r="K24" s="35" t="s">
        <v>739</v>
      </c>
      <c r="L24" s="37" t="s">
        <v>740</v>
      </c>
      <c r="M24" s="35" t="s">
        <v>707</v>
      </c>
      <c r="N24" s="37"/>
      <c r="O24" s="37" t="s">
        <v>3993</v>
      </c>
      <c r="P24" s="35">
        <v>4000000</v>
      </c>
      <c r="Q24" s="37"/>
      <c r="R24" s="37"/>
      <c r="T24" s="35" t="s">
        <v>741</v>
      </c>
    </row>
    <row r="25" spans="1:20" ht="44.15" customHeight="1">
      <c r="A25" s="36" t="s">
        <v>742</v>
      </c>
      <c r="B25" s="37" t="s">
        <v>743</v>
      </c>
      <c r="C25" s="38"/>
      <c r="D25" s="38"/>
      <c r="E25" s="38"/>
      <c r="F25" s="35" t="s">
        <v>744</v>
      </c>
      <c r="G25" s="35" t="s">
        <v>745</v>
      </c>
      <c r="H25" s="35" t="s">
        <v>641</v>
      </c>
      <c r="I25" s="35" t="s">
        <v>894</v>
      </c>
      <c r="J25" s="35" t="s">
        <v>746</v>
      </c>
      <c r="K25" s="35" t="s">
        <v>747</v>
      </c>
      <c r="L25" s="35" t="s">
        <v>748</v>
      </c>
      <c r="M25" s="35" t="s">
        <v>749</v>
      </c>
      <c r="N25" s="35" t="s">
        <v>750</v>
      </c>
      <c r="O25" s="35" t="s">
        <v>3993</v>
      </c>
      <c r="P25" s="35">
        <v>2500000</v>
      </c>
      <c r="Q25" s="35"/>
      <c r="R25" s="35" t="s">
        <v>751</v>
      </c>
      <c r="T25" s="35" t="s">
        <v>752</v>
      </c>
    </row>
    <row r="26" spans="1:20" ht="261" customHeight="1">
      <c r="A26" s="36" t="s">
        <v>753</v>
      </c>
      <c r="B26" s="37" t="s">
        <v>743</v>
      </c>
      <c r="C26" s="38"/>
      <c r="D26" s="38"/>
      <c r="E26" s="38"/>
      <c r="F26" s="35" t="s">
        <v>745</v>
      </c>
      <c r="G26" s="35" t="s">
        <v>754</v>
      </c>
      <c r="H26" s="35" t="s">
        <v>641</v>
      </c>
      <c r="I26" s="35" t="s">
        <v>894</v>
      </c>
      <c r="J26" s="35" t="s">
        <v>746</v>
      </c>
      <c r="K26" s="35" t="s">
        <v>747</v>
      </c>
      <c r="L26" s="35" t="s">
        <v>755</v>
      </c>
      <c r="M26" s="35" t="s">
        <v>756</v>
      </c>
      <c r="N26" s="35" t="s">
        <v>757</v>
      </c>
      <c r="O26" s="35" t="s">
        <v>3994</v>
      </c>
      <c r="P26" s="35">
        <v>70000000</v>
      </c>
      <c r="Q26" s="35"/>
      <c r="R26" s="35" t="s">
        <v>758</v>
      </c>
      <c r="T26" s="35" t="s">
        <v>759</v>
      </c>
    </row>
    <row r="27" spans="1:20" ht="44.15" customHeight="1">
      <c r="A27" s="36" t="s">
        <v>760</v>
      </c>
      <c r="B27" s="37" t="s">
        <v>743</v>
      </c>
      <c r="C27" s="38"/>
      <c r="D27" s="38"/>
      <c r="E27" s="38"/>
      <c r="F27" s="35"/>
      <c r="G27" s="35"/>
      <c r="H27" s="35" t="s">
        <v>641</v>
      </c>
      <c r="I27" s="35" t="s">
        <v>894</v>
      </c>
      <c r="J27" s="35" t="s">
        <v>746</v>
      </c>
      <c r="K27" s="35" t="s">
        <v>747</v>
      </c>
      <c r="L27" s="35" t="s">
        <v>761</v>
      </c>
      <c r="M27" s="35" t="s">
        <v>762</v>
      </c>
      <c r="N27" s="35" t="s">
        <v>763</v>
      </c>
      <c r="O27" s="35" t="s">
        <v>3993</v>
      </c>
      <c r="P27" s="35">
        <v>2000000</v>
      </c>
      <c r="Q27" s="35"/>
      <c r="R27" s="35" t="s">
        <v>751</v>
      </c>
      <c r="T27" s="35" t="s">
        <v>764</v>
      </c>
    </row>
    <row r="28" spans="1:20" ht="55" customHeight="1">
      <c r="A28" s="36" t="s">
        <v>765</v>
      </c>
      <c r="B28" s="37" t="s">
        <v>715</v>
      </c>
      <c r="C28" s="38"/>
      <c r="D28" s="38"/>
      <c r="E28" s="38"/>
      <c r="F28" s="35"/>
      <c r="G28" s="35"/>
      <c r="H28" s="35" t="s">
        <v>641</v>
      </c>
      <c r="I28" s="35" t="s">
        <v>894</v>
      </c>
      <c r="J28" s="35" t="s">
        <v>766</v>
      </c>
      <c r="K28" s="35" t="s">
        <v>747</v>
      </c>
      <c r="L28" s="35" t="s">
        <v>767</v>
      </c>
      <c r="M28" s="35" t="s">
        <v>768</v>
      </c>
      <c r="N28" s="35" t="s">
        <v>769</v>
      </c>
      <c r="O28" s="35" t="s">
        <v>3993</v>
      </c>
      <c r="P28" s="35">
        <v>4500000</v>
      </c>
      <c r="Q28" s="35"/>
      <c r="R28" s="35" t="s">
        <v>770</v>
      </c>
    </row>
    <row r="29" spans="1:20" ht="44.15" customHeight="1">
      <c r="A29" s="36" t="s">
        <v>771</v>
      </c>
      <c r="B29" s="37" t="s">
        <v>743</v>
      </c>
      <c r="C29" s="38"/>
      <c r="D29" s="38"/>
      <c r="E29" s="38"/>
      <c r="F29" s="35"/>
      <c r="G29" s="35"/>
      <c r="H29" s="35" t="s">
        <v>641</v>
      </c>
      <c r="I29" s="35" t="s">
        <v>894</v>
      </c>
      <c r="J29" s="35" t="s">
        <v>772</v>
      </c>
      <c r="K29" s="35" t="s">
        <v>747</v>
      </c>
      <c r="L29" s="35" t="s">
        <v>773</v>
      </c>
      <c r="M29" s="35" t="s">
        <v>774</v>
      </c>
      <c r="N29" s="35" t="s">
        <v>775</v>
      </c>
      <c r="O29" s="35" t="s">
        <v>3995</v>
      </c>
      <c r="P29" s="35">
        <v>420000000</v>
      </c>
      <c r="Q29" s="35"/>
      <c r="R29" s="35" t="s">
        <v>770</v>
      </c>
      <c r="T29" t="s">
        <v>776</v>
      </c>
    </row>
    <row r="30" spans="1:20" ht="44.15" customHeight="1">
      <c r="A30" s="40" t="s">
        <v>777</v>
      </c>
      <c r="B30" s="40" t="s">
        <v>715</v>
      </c>
      <c r="C30" s="43"/>
      <c r="D30" s="43"/>
      <c r="E30" s="44"/>
      <c r="F30" s="43"/>
      <c r="G30" s="43"/>
      <c r="H30" s="35" t="s">
        <v>641</v>
      </c>
      <c r="I30" s="43" t="s">
        <v>894</v>
      </c>
      <c r="J30" s="40" t="s">
        <v>747</v>
      </c>
      <c r="K30" s="35" t="s">
        <v>747</v>
      </c>
      <c r="L30" s="40" t="s">
        <v>778</v>
      </c>
      <c r="M30" s="40" t="s">
        <v>779</v>
      </c>
      <c r="N30" s="36" t="s">
        <v>780</v>
      </c>
      <c r="O30" s="37" t="s">
        <v>3988</v>
      </c>
      <c r="P30" s="35">
        <v>10000000</v>
      </c>
      <c r="Q30" s="43"/>
      <c r="R30" s="36"/>
      <c r="S30" s="43"/>
      <c r="T30" s="43"/>
    </row>
    <row r="31" spans="1:20" ht="44.15" customHeight="1">
      <c r="A31" s="40" t="s">
        <v>781</v>
      </c>
      <c r="B31" s="40" t="s">
        <v>715</v>
      </c>
      <c r="C31" s="43"/>
      <c r="D31" s="43"/>
      <c r="E31" s="44"/>
      <c r="F31" s="43"/>
      <c r="G31" s="43"/>
      <c r="H31" s="35" t="s">
        <v>641</v>
      </c>
      <c r="I31" s="43" t="s">
        <v>894</v>
      </c>
      <c r="J31" s="40" t="s">
        <v>747</v>
      </c>
      <c r="K31" s="35" t="s">
        <v>747</v>
      </c>
      <c r="L31" s="40" t="s">
        <v>782</v>
      </c>
      <c r="M31" s="40" t="s">
        <v>783</v>
      </c>
      <c r="N31" s="36" t="s">
        <v>784</v>
      </c>
      <c r="O31" s="37" t="s">
        <v>3996</v>
      </c>
      <c r="P31" s="35">
        <v>136000000</v>
      </c>
      <c r="Q31" s="43"/>
      <c r="R31" s="36"/>
      <c r="S31" s="43"/>
      <c r="T31" s="43"/>
    </row>
    <row r="32" spans="1:20" ht="44.15" customHeight="1">
      <c r="A32" s="40" t="s">
        <v>785</v>
      </c>
      <c r="B32" s="40" t="s">
        <v>715</v>
      </c>
      <c r="C32" s="43"/>
      <c r="D32" s="43"/>
      <c r="E32" s="44"/>
      <c r="F32" s="43"/>
      <c r="G32" s="43"/>
      <c r="H32" s="35" t="s">
        <v>641</v>
      </c>
      <c r="I32" s="43" t="s">
        <v>894</v>
      </c>
      <c r="J32" s="40" t="s">
        <v>747</v>
      </c>
      <c r="K32" s="35" t="s">
        <v>747</v>
      </c>
      <c r="L32" s="40" t="s">
        <v>786</v>
      </c>
      <c r="M32" s="40" t="s">
        <v>787</v>
      </c>
      <c r="N32" s="36" t="s">
        <v>788</v>
      </c>
      <c r="O32" s="37" t="s">
        <v>3996</v>
      </c>
      <c r="P32" s="35">
        <v>100000000</v>
      </c>
      <c r="Q32" s="43"/>
      <c r="R32" s="36"/>
      <c r="S32" s="43"/>
      <c r="T32" s="43"/>
    </row>
    <row r="33" spans="1:20" ht="44.15" customHeight="1">
      <c r="A33" s="40" t="s">
        <v>789</v>
      </c>
      <c r="B33" s="40" t="s">
        <v>715</v>
      </c>
      <c r="C33" s="43"/>
      <c r="D33" s="43"/>
      <c r="E33" s="44"/>
      <c r="F33" s="43"/>
      <c r="G33" s="43"/>
      <c r="H33" s="35" t="s">
        <v>641</v>
      </c>
      <c r="I33" s="43" t="s">
        <v>894</v>
      </c>
      <c r="J33" s="40" t="s">
        <v>790</v>
      </c>
      <c r="K33" s="35" t="s">
        <v>747</v>
      </c>
      <c r="L33" s="40" t="s">
        <v>791</v>
      </c>
      <c r="M33" s="40" t="s">
        <v>792</v>
      </c>
      <c r="N33" s="36"/>
      <c r="O33" s="37" t="s">
        <v>3993</v>
      </c>
      <c r="P33" s="35">
        <v>1079390</v>
      </c>
      <c r="Q33" s="43"/>
      <c r="R33" s="36" t="s">
        <v>793</v>
      </c>
      <c r="S33" s="43"/>
      <c r="T33" s="43" t="s">
        <v>794</v>
      </c>
    </row>
    <row r="34" spans="1:20" ht="44.15" customHeight="1">
      <c r="A34" s="40" t="s">
        <v>795</v>
      </c>
      <c r="B34" s="40" t="s">
        <v>715</v>
      </c>
      <c r="C34" s="43"/>
      <c r="D34" s="43"/>
      <c r="E34" s="44"/>
      <c r="F34" s="43"/>
      <c r="G34" s="43"/>
      <c r="H34" s="35" t="s">
        <v>641</v>
      </c>
      <c r="I34" s="43" t="s">
        <v>894</v>
      </c>
      <c r="J34" s="40" t="s">
        <v>796</v>
      </c>
      <c r="K34" s="35" t="s">
        <v>747</v>
      </c>
      <c r="L34" s="40" t="s">
        <v>797</v>
      </c>
      <c r="M34" s="40" t="s">
        <v>798</v>
      </c>
      <c r="N34" s="36"/>
      <c r="O34" s="37" t="s">
        <v>3993</v>
      </c>
      <c r="P34" s="35">
        <v>2838947</v>
      </c>
      <c r="Q34" s="43"/>
      <c r="R34" s="36" t="s">
        <v>799</v>
      </c>
      <c r="S34" s="43"/>
      <c r="T34" s="43" t="s">
        <v>800</v>
      </c>
    </row>
    <row r="35" spans="1:20" ht="44.15" customHeight="1">
      <c r="A35" s="40" t="s">
        <v>801</v>
      </c>
      <c r="B35" s="40" t="s">
        <v>715</v>
      </c>
      <c r="C35" s="43"/>
      <c r="D35" s="43"/>
      <c r="E35" s="44"/>
      <c r="F35" s="43"/>
      <c r="G35" s="43"/>
      <c r="H35" s="35" t="s">
        <v>641</v>
      </c>
      <c r="I35" s="43" t="s">
        <v>893</v>
      </c>
      <c r="J35" s="40" t="s">
        <v>676</v>
      </c>
      <c r="K35" s="35" t="s">
        <v>676</v>
      </c>
      <c r="L35" s="40" t="s">
        <v>802</v>
      </c>
      <c r="M35" s="40" t="s">
        <v>803</v>
      </c>
      <c r="N35" s="36"/>
      <c r="O35" s="37" t="s">
        <v>3995</v>
      </c>
      <c r="P35" s="35">
        <v>350000000</v>
      </c>
      <c r="Q35" s="43"/>
      <c r="R35" s="36" t="s">
        <v>804</v>
      </c>
      <c r="S35" s="43"/>
      <c r="T35" s="43"/>
    </row>
    <row r="36" spans="1:20" ht="44.15" customHeight="1">
      <c r="A36" s="40" t="s">
        <v>805</v>
      </c>
      <c r="B36" s="40" t="s">
        <v>715</v>
      </c>
      <c r="C36" s="43"/>
      <c r="D36" s="43"/>
      <c r="E36" s="44"/>
      <c r="F36" s="43"/>
      <c r="G36" s="43"/>
      <c r="H36" s="43" t="s">
        <v>641</v>
      </c>
      <c r="I36" s="43" t="s">
        <v>895</v>
      </c>
      <c r="J36" s="40" t="s">
        <v>806</v>
      </c>
      <c r="K36" s="35" t="s">
        <v>806</v>
      </c>
      <c r="L36" s="40" t="s">
        <v>807</v>
      </c>
      <c r="M36" s="40" t="s">
        <v>808</v>
      </c>
      <c r="N36" s="36"/>
      <c r="O36" s="36" t="s">
        <v>55</v>
      </c>
      <c r="P36" s="45">
        <v>1250000000</v>
      </c>
      <c r="Q36" s="43"/>
      <c r="R36" s="36" t="s">
        <v>809</v>
      </c>
      <c r="S36" s="43"/>
      <c r="T36" s="45" t="s">
        <v>810</v>
      </c>
    </row>
    <row r="37" spans="1:20" ht="44.15" customHeight="1">
      <c r="A37" s="40" t="s">
        <v>811</v>
      </c>
      <c r="B37" s="40" t="s">
        <v>715</v>
      </c>
      <c r="C37" s="43"/>
      <c r="D37" s="43"/>
      <c r="E37" s="44"/>
      <c r="F37" s="43"/>
      <c r="G37" s="43"/>
      <c r="H37" s="43" t="s">
        <v>641</v>
      </c>
      <c r="I37" s="43" t="s">
        <v>889</v>
      </c>
      <c r="J37" s="40" t="s">
        <v>739</v>
      </c>
      <c r="K37" s="35" t="s">
        <v>739</v>
      </c>
      <c r="L37" s="40" t="s">
        <v>812</v>
      </c>
      <c r="M37" s="40" t="s">
        <v>813</v>
      </c>
      <c r="N37" s="36" t="s">
        <v>814</v>
      </c>
      <c r="O37" s="36" t="s">
        <v>3986</v>
      </c>
      <c r="P37" s="46">
        <v>30000000</v>
      </c>
      <c r="Q37" s="43"/>
      <c r="R37" s="36" t="s">
        <v>815</v>
      </c>
      <c r="S37" s="43"/>
      <c r="T37" s="43" t="s">
        <v>816</v>
      </c>
    </row>
    <row r="38" spans="1:20" ht="44.15" customHeight="1">
      <c r="A38" s="40" t="s">
        <v>817</v>
      </c>
      <c r="B38" s="40" t="s">
        <v>715</v>
      </c>
      <c r="C38" s="43"/>
      <c r="D38" s="43"/>
      <c r="E38" s="44"/>
      <c r="F38" s="43"/>
      <c r="G38" s="43"/>
      <c r="H38" s="43" t="s">
        <v>641</v>
      </c>
      <c r="I38" s="43" t="s">
        <v>889</v>
      </c>
      <c r="J38" s="40" t="s">
        <v>818</v>
      </c>
      <c r="K38" s="35" t="s">
        <v>818</v>
      </c>
      <c r="L38" s="40" t="s">
        <v>819</v>
      </c>
      <c r="M38" s="40" t="s">
        <v>820</v>
      </c>
      <c r="N38" s="36"/>
      <c r="O38" s="36" t="s">
        <v>3986</v>
      </c>
      <c r="P38" s="46">
        <v>20000000</v>
      </c>
      <c r="Q38" s="43"/>
      <c r="R38" s="36" t="s">
        <v>821</v>
      </c>
      <c r="S38" s="43"/>
      <c r="T38" s="43" t="s">
        <v>822</v>
      </c>
    </row>
    <row r="39" spans="1:20" ht="44.15" customHeight="1">
      <c r="A39" s="40" t="s">
        <v>823</v>
      </c>
      <c r="B39" s="40" t="s">
        <v>715</v>
      </c>
      <c r="C39" s="43"/>
      <c r="D39" s="43"/>
      <c r="E39" s="44"/>
      <c r="F39" s="43"/>
      <c r="G39" s="43"/>
      <c r="H39" s="43" t="s">
        <v>641</v>
      </c>
      <c r="I39" s="43" t="s">
        <v>889</v>
      </c>
      <c r="J39" s="40" t="s">
        <v>824</v>
      </c>
      <c r="K39" s="35" t="s">
        <v>824</v>
      </c>
      <c r="L39" s="40" t="s">
        <v>825</v>
      </c>
      <c r="M39" s="40" t="s">
        <v>826</v>
      </c>
      <c r="N39" s="36"/>
      <c r="O39" s="36" t="s">
        <v>3987</v>
      </c>
      <c r="P39" s="46">
        <v>5500000</v>
      </c>
      <c r="Q39" s="43"/>
      <c r="R39" s="36" t="s">
        <v>827</v>
      </c>
      <c r="S39" s="43"/>
      <c r="T39" s="43" t="s">
        <v>828</v>
      </c>
    </row>
    <row r="40" spans="1:20" ht="44.15" customHeight="1">
      <c r="A40" s="40" t="s">
        <v>829</v>
      </c>
      <c r="B40" s="40" t="s">
        <v>715</v>
      </c>
      <c r="C40" s="43"/>
      <c r="D40" s="43"/>
      <c r="E40" s="44"/>
      <c r="F40" s="43"/>
      <c r="G40" s="43"/>
      <c r="H40" s="43" t="s">
        <v>641</v>
      </c>
      <c r="I40" s="43" t="s">
        <v>889</v>
      </c>
      <c r="J40" s="40" t="s">
        <v>830</v>
      </c>
      <c r="K40" s="35" t="s">
        <v>824</v>
      </c>
      <c r="L40" s="40" t="s">
        <v>831</v>
      </c>
      <c r="M40" s="40" t="s">
        <v>832</v>
      </c>
      <c r="N40" s="36"/>
      <c r="O40" s="36" t="s">
        <v>3987</v>
      </c>
      <c r="P40" s="46">
        <v>8600000</v>
      </c>
      <c r="Q40" s="43"/>
      <c r="R40" s="36" t="s">
        <v>833</v>
      </c>
      <c r="S40" s="43"/>
      <c r="T40" s="43" t="s">
        <v>834</v>
      </c>
    </row>
    <row r="41" spans="1:20" ht="44.15" customHeight="1">
      <c r="A41" s="40" t="s">
        <v>835</v>
      </c>
      <c r="B41" s="40" t="s">
        <v>715</v>
      </c>
      <c r="C41" s="43"/>
      <c r="D41" s="43"/>
      <c r="E41" s="44"/>
      <c r="F41" s="43"/>
      <c r="G41" s="43"/>
      <c r="H41" s="43" t="s">
        <v>641</v>
      </c>
      <c r="I41" s="43" t="s">
        <v>889</v>
      </c>
      <c r="J41" s="40" t="s">
        <v>836</v>
      </c>
      <c r="K41" s="35" t="s">
        <v>824</v>
      </c>
      <c r="L41" s="40" t="s">
        <v>837</v>
      </c>
      <c r="M41" s="40" t="s">
        <v>838</v>
      </c>
      <c r="N41" s="36" t="s">
        <v>839</v>
      </c>
      <c r="O41" s="36" t="s">
        <v>3994</v>
      </c>
      <c r="P41" s="46">
        <v>83300000</v>
      </c>
      <c r="Q41" s="43"/>
      <c r="R41" s="36" t="s">
        <v>840</v>
      </c>
      <c r="S41" s="43"/>
      <c r="T41" s="43"/>
    </row>
    <row r="42" spans="1:20" ht="44.15" customHeight="1">
      <c r="A42" s="40" t="s">
        <v>841</v>
      </c>
      <c r="B42" s="40" t="s">
        <v>715</v>
      </c>
      <c r="C42" s="43"/>
      <c r="D42" s="43"/>
      <c r="E42" s="44"/>
      <c r="F42" s="43"/>
      <c r="G42" s="43"/>
      <c r="H42" s="43" t="s">
        <v>641</v>
      </c>
      <c r="I42" s="43" t="s">
        <v>895</v>
      </c>
      <c r="J42" s="40" t="s">
        <v>842</v>
      </c>
      <c r="K42" s="35" t="s">
        <v>806</v>
      </c>
      <c r="L42" s="40" t="s">
        <v>843</v>
      </c>
      <c r="M42" s="40" t="s">
        <v>844</v>
      </c>
      <c r="N42" s="36">
        <v>9152034</v>
      </c>
      <c r="O42" s="36" t="s">
        <v>3996</v>
      </c>
      <c r="P42" s="46">
        <v>103047147</v>
      </c>
      <c r="Q42" s="43"/>
      <c r="R42" s="36" t="s">
        <v>845</v>
      </c>
      <c r="S42" s="43"/>
      <c r="T42" s="46" t="s">
        <v>846</v>
      </c>
    </row>
    <row r="43" spans="1:20" ht="44.15" customHeight="1">
      <c r="A43" s="40" t="s">
        <v>847</v>
      </c>
      <c r="B43" s="40" t="s">
        <v>715</v>
      </c>
      <c r="C43" s="43"/>
      <c r="D43" s="43"/>
      <c r="E43" s="44"/>
      <c r="F43" s="43"/>
      <c r="G43" s="43"/>
      <c r="H43" s="43" t="s">
        <v>641</v>
      </c>
      <c r="I43" s="43" t="s">
        <v>895</v>
      </c>
      <c r="J43" s="40" t="s">
        <v>848</v>
      </c>
      <c r="K43" s="35" t="s">
        <v>849</v>
      </c>
      <c r="L43" s="40" t="s">
        <v>850</v>
      </c>
      <c r="M43" s="40" t="s">
        <v>851</v>
      </c>
      <c r="N43" s="47">
        <v>10000000</v>
      </c>
      <c r="O43" s="47" t="s">
        <v>3996</v>
      </c>
      <c r="P43" s="46">
        <v>153600000</v>
      </c>
      <c r="Q43" s="43"/>
      <c r="R43" s="36" t="s">
        <v>852</v>
      </c>
      <c r="S43" s="43"/>
      <c r="T43" s="46" t="s">
        <v>853</v>
      </c>
    </row>
    <row r="44" spans="1:20" ht="44.15" customHeight="1">
      <c r="A44" s="40" t="s">
        <v>854</v>
      </c>
      <c r="B44" s="40" t="s">
        <v>715</v>
      </c>
      <c r="C44" s="43"/>
      <c r="D44" s="43"/>
      <c r="E44" s="44"/>
      <c r="F44" s="43"/>
      <c r="G44" s="43"/>
      <c r="H44" s="43" t="s">
        <v>641</v>
      </c>
      <c r="I44" s="43" t="s">
        <v>893</v>
      </c>
      <c r="J44" s="40" t="s">
        <v>855</v>
      </c>
      <c r="K44" s="35" t="s">
        <v>676</v>
      </c>
      <c r="L44" s="40" t="s">
        <v>856</v>
      </c>
      <c r="M44" s="40" t="s">
        <v>857</v>
      </c>
      <c r="N44" s="36">
        <v>4277718</v>
      </c>
      <c r="O44" s="36" t="s">
        <v>3996</v>
      </c>
      <c r="P44" s="46">
        <v>181116392</v>
      </c>
      <c r="Q44" s="43"/>
      <c r="R44" s="36" t="s">
        <v>858</v>
      </c>
      <c r="S44" s="43"/>
      <c r="T44" s="46" t="s">
        <v>859</v>
      </c>
    </row>
    <row r="45" spans="1:20" ht="44.15" customHeight="1">
      <c r="A45" s="40" t="s">
        <v>860</v>
      </c>
      <c r="B45" s="40" t="s">
        <v>743</v>
      </c>
      <c r="C45" s="43"/>
      <c r="D45" s="43"/>
      <c r="E45" s="44"/>
      <c r="F45" s="43"/>
      <c r="G45" s="43"/>
      <c r="H45" s="43" t="s">
        <v>641</v>
      </c>
      <c r="I45" s="43" t="s">
        <v>893</v>
      </c>
      <c r="J45" s="40" t="s">
        <v>855</v>
      </c>
      <c r="K45" s="35" t="s">
        <v>676</v>
      </c>
      <c r="L45" s="40" t="s">
        <v>861</v>
      </c>
      <c r="M45" s="40" t="s">
        <v>862</v>
      </c>
      <c r="N45" s="47">
        <v>719936</v>
      </c>
      <c r="O45" s="47" t="s">
        <v>3994</v>
      </c>
      <c r="P45" s="46">
        <v>61122000</v>
      </c>
      <c r="Q45" s="43"/>
      <c r="R45" s="36" t="s">
        <v>863</v>
      </c>
      <c r="S45" s="43"/>
      <c r="T45" s="46" t="s">
        <v>864</v>
      </c>
    </row>
    <row r="46" spans="1:20" ht="44.15" customHeight="1">
      <c r="A46" s="40" t="s">
        <v>865</v>
      </c>
      <c r="B46" s="40" t="s">
        <v>743</v>
      </c>
      <c r="C46" s="43"/>
      <c r="D46" s="43"/>
      <c r="E46" s="44"/>
      <c r="F46" s="43"/>
      <c r="G46" s="43"/>
      <c r="H46" s="43" t="s">
        <v>641</v>
      </c>
      <c r="I46" s="43" t="s">
        <v>895</v>
      </c>
      <c r="J46" s="40" t="s">
        <v>866</v>
      </c>
      <c r="K46" s="35" t="s">
        <v>697</v>
      </c>
      <c r="L46" s="40" t="s">
        <v>867</v>
      </c>
      <c r="M46" s="40" t="s">
        <v>868</v>
      </c>
      <c r="N46" s="36"/>
      <c r="O46" s="36" t="s">
        <v>3990</v>
      </c>
      <c r="P46" s="46">
        <v>391050</v>
      </c>
      <c r="Q46" s="43"/>
      <c r="R46" s="36" t="s">
        <v>869</v>
      </c>
      <c r="S46" s="43"/>
      <c r="T46" s="43"/>
    </row>
    <row r="47" spans="1:20" ht="44.15" customHeight="1">
      <c r="A47" s="40" t="s">
        <v>870</v>
      </c>
      <c r="B47" s="40" t="s">
        <v>715</v>
      </c>
      <c r="C47" s="43"/>
      <c r="D47" s="43"/>
      <c r="E47" s="44"/>
      <c r="F47" s="43"/>
      <c r="G47" s="43"/>
      <c r="H47" s="43" t="s">
        <v>641</v>
      </c>
      <c r="I47" s="43" t="s">
        <v>895</v>
      </c>
      <c r="J47" s="40" t="s">
        <v>871</v>
      </c>
      <c r="K47" s="35" t="s">
        <v>872</v>
      </c>
      <c r="L47" s="40" t="s">
        <v>873</v>
      </c>
      <c r="M47" s="40" t="s">
        <v>874</v>
      </c>
      <c r="N47" s="36"/>
      <c r="O47" s="36" t="s">
        <v>3990</v>
      </c>
      <c r="P47" s="46">
        <v>79988</v>
      </c>
      <c r="Q47" s="43"/>
      <c r="R47" s="36" t="s">
        <v>869</v>
      </c>
      <c r="S47" s="43"/>
      <c r="T47" s="43"/>
    </row>
    <row r="48" spans="1:20" ht="44.15" customHeight="1">
      <c r="A48" s="40" t="s">
        <v>875</v>
      </c>
      <c r="B48" s="40" t="s">
        <v>715</v>
      </c>
      <c r="C48" s="43"/>
      <c r="D48" s="43"/>
      <c r="E48" s="44"/>
      <c r="F48" s="43"/>
      <c r="G48" s="43"/>
      <c r="H48" s="43" t="s">
        <v>641</v>
      </c>
      <c r="I48" s="43" t="s">
        <v>895</v>
      </c>
      <c r="J48" s="40" t="s">
        <v>876</v>
      </c>
      <c r="K48" s="35" t="s">
        <v>877</v>
      </c>
      <c r="L48" s="40" t="s">
        <v>878</v>
      </c>
      <c r="M48" s="40" t="s">
        <v>879</v>
      </c>
      <c r="N48" s="47">
        <v>500000</v>
      </c>
      <c r="O48" s="47" t="s">
        <v>3988</v>
      </c>
      <c r="P48" s="46">
        <v>10000000</v>
      </c>
      <c r="Q48" s="43"/>
      <c r="R48" s="36" t="s">
        <v>880</v>
      </c>
      <c r="S48" s="43"/>
      <c r="T48" s="46" t="s">
        <v>881</v>
      </c>
    </row>
    <row r="49" spans="1:20" ht="44.15" customHeight="1">
      <c r="A49" s="48" t="s">
        <v>882</v>
      </c>
      <c r="B49" s="48" t="s">
        <v>743</v>
      </c>
      <c r="C49" s="23"/>
      <c r="D49" s="23"/>
      <c r="E49" s="49"/>
      <c r="F49" s="23"/>
      <c r="G49" s="23"/>
      <c r="H49" s="23" t="s">
        <v>641</v>
      </c>
      <c r="I49" s="23" t="s">
        <v>893</v>
      </c>
      <c r="J49" s="48" t="s">
        <v>883</v>
      </c>
      <c r="K49" s="41" t="s">
        <v>635</v>
      </c>
      <c r="L49" s="48" t="s">
        <v>884</v>
      </c>
      <c r="M49" s="48" t="s">
        <v>885</v>
      </c>
      <c r="N49" s="50"/>
      <c r="O49" s="50" t="s">
        <v>3990</v>
      </c>
      <c r="P49" s="51">
        <v>140000</v>
      </c>
      <c r="Q49" s="23"/>
      <c r="R49" s="50" t="s">
        <v>869</v>
      </c>
      <c r="S49" s="23"/>
      <c r="T49" s="51" t="s">
        <v>886</v>
      </c>
    </row>
    <row r="50" spans="1:20">
      <c r="A50" s="52" t="s">
        <v>887</v>
      </c>
      <c r="B50" s="48" t="s">
        <v>888</v>
      </c>
      <c r="C50" s="23"/>
      <c r="D50" s="23"/>
      <c r="E50" s="49"/>
      <c r="F50" s="23"/>
      <c r="G50" s="23"/>
      <c r="H50" s="23" t="s">
        <v>641</v>
      </c>
      <c r="I50" s="23" t="s">
        <v>889</v>
      </c>
      <c r="J50" s="48"/>
      <c r="K50" s="41" t="s">
        <v>889</v>
      </c>
      <c r="L50" s="48"/>
      <c r="M50" s="48"/>
      <c r="N50" s="50"/>
      <c r="O50" s="50" t="s">
        <v>3991</v>
      </c>
      <c r="P50" s="51"/>
      <c r="Q50" s="23"/>
      <c r="R50" s="50"/>
      <c r="S50" s="23"/>
      <c r="T50" s="23"/>
    </row>
    <row r="51" spans="1:20" ht="26">
      <c r="A51" s="52" t="s">
        <v>890</v>
      </c>
      <c r="B51" s="48" t="s">
        <v>888</v>
      </c>
      <c r="C51" s="23"/>
      <c r="D51" s="23"/>
      <c r="E51" s="49"/>
      <c r="F51" s="23"/>
      <c r="G51" s="23"/>
      <c r="H51" s="23" t="s">
        <v>641</v>
      </c>
      <c r="I51" s="23" t="s">
        <v>889</v>
      </c>
      <c r="J51" s="48"/>
      <c r="K51" s="41" t="s">
        <v>889</v>
      </c>
      <c r="L51" s="48"/>
      <c r="M51" s="48"/>
      <c r="N51" s="50"/>
      <c r="O51" s="50" t="s">
        <v>3991</v>
      </c>
      <c r="P51" s="51"/>
      <c r="Q51" s="23"/>
      <c r="R51" s="50"/>
      <c r="S51" s="23"/>
      <c r="T51" s="23"/>
    </row>
    <row r="52" spans="1:20">
      <c r="A52" s="48" t="s">
        <v>891</v>
      </c>
      <c r="B52" s="48" t="s">
        <v>888</v>
      </c>
      <c r="C52" s="23"/>
      <c r="D52" s="23"/>
      <c r="E52" s="49"/>
      <c r="F52" s="23"/>
      <c r="G52" s="23"/>
      <c r="H52" s="23" t="s">
        <v>641</v>
      </c>
      <c r="I52" s="23" t="s">
        <v>889</v>
      </c>
      <c r="J52" s="48"/>
      <c r="K52" s="41" t="s">
        <v>889</v>
      </c>
      <c r="L52" s="48"/>
      <c r="M52" s="48"/>
      <c r="N52" s="50"/>
      <c r="O52" s="50" t="s">
        <v>3991</v>
      </c>
      <c r="P52" s="51"/>
      <c r="Q52" s="23"/>
      <c r="R52" s="50"/>
      <c r="S52" s="23"/>
      <c r="T52" s="23"/>
    </row>
  </sheetData>
  <pageMargins left="0.7" right="0.7" top="0.75" bottom="0.75" header="0.3" footer="0.3"/>
  <pageSetup orientation="portrait"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9079E-4347-4D2E-8B55-4D93429D7DEE}">
  <sheetPr>
    <tabColor theme="3" tint="0.59999389629810485"/>
  </sheetPr>
  <dimension ref="C1:Y68"/>
  <sheetViews>
    <sheetView showGridLines="0" zoomScale="85" zoomScaleNormal="85" workbookViewId="0">
      <pane xSplit="6" ySplit="5" topLeftCell="P6" activePane="bottomRight" state="frozen"/>
      <selection pane="topRight" activeCell="I113" sqref="I113"/>
      <selection pane="bottomLeft" activeCell="I113" sqref="I113"/>
      <selection pane="bottomRight" sqref="A1:XFD1048576"/>
    </sheetView>
  </sheetViews>
  <sheetFormatPr defaultColWidth="8.90625" defaultRowHeight="14.5"/>
  <cols>
    <col min="1" max="3" width="2.90625" style="1" customWidth="1"/>
    <col min="4" max="4" width="4.453125" style="1" bestFit="1" customWidth="1"/>
    <col min="5" max="5" width="12.90625" style="1" bestFit="1" customWidth="1"/>
    <col min="6" max="6" width="53.54296875" style="1" bestFit="1" customWidth="1"/>
    <col min="7" max="7" width="143.54296875" style="1" customWidth="1"/>
    <col min="8" max="25" width="15.90625" style="1" customWidth="1"/>
    <col min="26" max="16384" width="8.90625" style="1"/>
  </cols>
  <sheetData>
    <row r="1" spans="4:25">
      <c r="H1" s="3"/>
      <c r="I1" s="3"/>
      <c r="J1" s="3"/>
      <c r="K1" s="3"/>
      <c r="L1" s="3"/>
      <c r="M1" s="3"/>
      <c r="N1" s="3"/>
      <c r="O1" s="3"/>
      <c r="P1" s="3"/>
      <c r="S1" s="2"/>
      <c r="T1" s="2"/>
      <c r="U1" s="3"/>
    </row>
    <row r="2" spans="4:25" ht="18.5">
      <c r="D2" s="54" t="s">
        <v>917</v>
      </c>
      <c r="H2" s="3"/>
      <c r="I2" s="3"/>
      <c r="J2" s="3"/>
      <c r="K2" s="3"/>
      <c r="L2" s="3"/>
      <c r="M2" s="3"/>
      <c r="N2" s="3"/>
      <c r="O2" s="3"/>
      <c r="P2" s="3"/>
      <c r="S2" s="2"/>
      <c r="T2" s="2"/>
      <c r="U2" s="3"/>
    </row>
    <row r="3" spans="4:25">
      <c r="H3" s="3"/>
      <c r="I3" s="3"/>
      <c r="J3" s="3"/>
      <c r="K3" s="3"/>
      <c r="L3" s="3"/>
      <c r="M3" s="3"/>
      <c r="N3" s="3"/>
      <c r="O3" s="3"/>
      <c r="P3" s="3"/>
      <c r="S3" s="2"/>
      <c r="T3" s="2"/>
      <c r="U3" s="3"/>
    </row>
    <row r="4" spans="4:25" s="5" customFormat="1">
      <c r="D4" s="14" t="s">
        <v>340</v>
      </c>
      <c r="E4" s="13"/>
      <c r="F4" s="13"/>
      <c r="G4" s="13"/>
      <c r="H4" s="12" t="s">
        <v>339</v>
      </c>
      <c r="I4" s="12"/>
      <c r="J4" s="12"/>
      <c r="K4" s="11" t="s">
        <v>338</v>
      </c>
      <c r="L4" s="11"/>
      <c r="M4" s="11"/>
      <c r="N4" s="11"/>
      <c r="O4" s="11"/>
      <c r="P4" s="11"/>
      <c r="Q4" s="11"/>
      <c r="R4" s="11"/>
      <c r="S4" s="10" t="s">
        <v>337</v>
      </c>
      <c r="T4" s="10"/>
      <c r="U4" s="10"/>
      <c r="V4" s="10"/>
      <c r="W4" s="10"/>
      <c r="X4" s="10"/>
      <c r="Y4" s="10"/>
    </row>
    <row r="5" spans="4:25" s="5" customFormat="1" ht="14.4" customHeight="1">
      <c r="D5" s="8" t="s">
        <v>336</v>
      </c>
      <c r="E5" s="8" t="s">
        <v>335</v>
      </c>
      <c r="F5" s="8" t="s">
        <v>334</v>
      </c>
      <c r="G5" s="8" t="s">
        <v>317</v>
      </c>
      <c r="H5" s="8" t="s">
        <v>333</v>
      </c>
      <c r="I5" s="8" t="s">
        <v>897</v>
      </c>
      <c r="J5" s="8" t="s">
        <v>331</v>
      </c>
      <c r="K5" s="9" t="s">
        <v>330</v>
      </c>
      <c r="L5" s="9" t="s">
        <v>329</v>
      </c>
      <c r="M5" s="9" t="s">
        <v>328</v>
      </c>
      <c r="N5" s="9" t="s">
        <v>326</v>
      </c>
      <c r="O5" s="8" t="s">
        <v>325</v>
      </c>
      <c r="P5" s="8" t="s">
        <v>324</v>
      </c>
      <c r="Q5" s="8" t="s">
        <v>898</v>
      </c>
      <c r="R5" s="8" t="s">
        <v>899</v>
      </c>
      <c r="S5" s="8" t="s">
        <v>323</v>
      </c>
      <c r="T5" s="9" t="s">
        <v>320</v>
      </c>
      <c r="U5" s="8" t="s">
        <v>319</v>
      </c>
      <c r="V5" s="9" t="s">
        <v>327</v>
      </c>
      <c r="W5" s="9" t="s">
        <v>321</v>
      </c>
      <c r="X5" s="9" t="s">
        <v>900</v>
      </c>
      <c r="Y5" s="9" t="s">
        <v>551</v>
      </c>
    </row>
    <row r="6" spans="4:25" ht="14.4" customHeight="1">
      <c r="D6" s="5"/>
    </row>
    <row r="7" spans="4:25" s="56" customFormat="1" ht="14.4" customHeight="1">
      <c r="D7" s="55" t="s">
        <v>901</v>
      </c>
    </row>
    <row r="8" spans="4:25" ht="14.4" customHeight="1">
      <c r="D8" s="5"/>
      <c r="F8" s="57"/>
    </row>
    <row r="9" spans="4:25" ht="14.4" customHeight="1">
      <c r="D9" s="5">
        <v>23</v>
      </c>
      <c r="E9" s="5" t="s">
        <v>205</v>
      </c>
      <c r="F9" s="58" t="s">
        <v>288</v>
      </c>
      <c r="G9" s="5" t="s">
        <v>287</v>
      </c>
      <c r="H9" s="5" t="s">
        <v>45</v>
      </c>
      <c r="I9" s="5" t="s">
        <v>72</v>
      </c>
      <c r="J9" s="5" t="s">
        <v>84</v>
      </c>
      <c r="K9" s="5">
        <v>1</v>
      </c>
      <c r="L9" s="5">
        <v>0</v>
      </c>
      <c r="M9" s="5" t="s">
        <v>177</v>
      </c>
      <c r="N9" s="5" t="s">
        <v>79</v>
      </c>
      <c r="O9" s="5" t="s">
        <v>63</v>
      </c>
      <c r="P9" s="5" t="s">
        <v>31</v>
      </c>
      <c r="Q9" s="5"/>
      <c r="R9" s="5"/>
      <c r="S9" s="5" t="s">
        <v>176</v>
      </c>
      <c r="T9" s="5" t="s">
        <v>247</v>
      </c>
      <c r="U9" s="59">
        <v>5800</v>
      </c>
      <c r="V9" s="5" t="str">
        <f>VLOOKUP(F9,Project!$C$6:$CG$78,10,FALSE)</f>
        <v>Nigeria</v>
      </c>
      <c r="W9" s="5" t="str">
        <f>VLOOKUP(F9,Project!$C$6:$CG$78,12,FALSE)</f>
        <v>Nigeria, Niger, Togo, Benin and Chad</v>
      </c>
      <c r="X9" s="5"/>
      <c r="Y9" s="5"/>
    </row>
    <row r="10" spans="4:25" ht="14.4" customHeight="1">
      <c r="D10" s="5">
        <v>26</v>
      </c>
      <c r="E10" s="5" t="s">
        <v>205</v>
      </c>
      <c r="F10" s="58" t="s">
        <v>283</v>
      </c>
      <c r="G10" s="5" t="s">
        <v>281</v>
      </c>
      <c r="H10" s="5" t="s">
        <v>45</v>
      </c>
      <c r="I10" s="5" t="s">
        <v>72</v>
      </c>
      <c r="J10" s="5" t="s">
        <v>84</v>
      </c>
      <c r="K10" s="5">
        <v>1</v>
      </c>
      <c r="L10" s="5">
        <v>0</v>
      </c>
      <c r="M10" s="5" t="s">
        <v>177</v>
      </c>
      <c r="N10" s="5" t="s">
        <v>79</v>
      </c>
      <c r="O10" s="5" t="s">
        <v>63</v>
      </c>
      <c r="P10" s="5" t="s">
        <v>47</v>
      </c>
      <c r="Q10" s="5"/>
      <c r="R10" s="5"/>
      <c r="S10" s="5" t="s">
        <v>176</v>
      </c>
      <c r="T10" s="5" t="s">
        <v>282</v>
      </c>
      <c r="U10" s="59">
        <v>250</v>
      </c>
      <c r="V10" s="5" t="e">
        <f>VLOOKUP(F10,Project!$C$6:$CG$78,10,FALSE)</f>
        <v>#N/A</v>
      </c>
      <c r="W10" s="5" t="e">
        <f>VLOOKUP(F10,Project!$C$6:$CG$78,12,FALSE)</f>
        <v>#N/A</v>
      </c>
      <c r="X10" s="5"/>
      <c r="Y10" s="5"/>
    </row>
    <row r="11" spans="4:25" ht="14.4" customHeight="1">
      <c r="D11" s="5">
        <v>97</v>
      </c>
      <c r="E11" s="5" t="s">
        <v>87</v>
      </c>
      <c r="F11" s="58" t="s">
        <v>137</v>
      </c>
      <c r="G11" s="5" t="s">
        <v>136</v>
      </c>
      <c r="H11" s="5" t="s">
        <v>36</v>
      </c>
      <c r="I11" s="5" t="s">
        <v>72</v>
      </c>
      <c r="J11" s="5" t="s">
        <v>84</v>
      </c>
      <c r="K11" s="5">
        <v>1</v>
      </c>
      <c r="L11" s="5">
        <v>0</v>
      </c>
      <c r="M11" s="5" t="s">
        <v>53</v>
      </c>
      <c r="N11" s="5" t="s">
        <v>79</v>
      </c>
      <c r="O11" s="5" t="s">
        <v>38</v>
      </c>
      <c r="P11" s="5" t="s">
        <v>44</v>
      </c>
      <c r="Q11" s="5"/>
      <c r="R11" s="5"/>
      <c r="S11" s="5">
        <v>0</v>
      </c>
      <c r="T11" s="5">
        <v>0</v>
      </c>
      <c r="U11" s="59">
        <v>10000</v>
      </c>
      <c r="V11" s="5" t="e">
        <f>VLOOKUP(F11,Project!$C$6:$CG$78,10,FALSE)</f>
        <v>#N/A</v>
      </c>
      <c r="W11" s="5" t="e">
        <f>VLOOKUP(F11,Project!$C$6:$CG$78,12,FALSE)</f>
        <v>#N/A</v>
      </c>
      <c r="X11" s="5"/>
      <c r="Y11" s="5"/>
    </row>
    <row r="12" spans="4:25">
      <c r="D12" s="1">
        <v>102</v>
      </c>
      <c r="E12" s="5" t="s">
        <v>87</v>
      </c>
      <c r="F12" s="58" t="s">
        <v>129</v>
      </c>
      <c r="G12" s="5" t="s">
        <v>128</v>
      </c>
      <c r="H12" s="5" t="s">
        <v>36</v>
      </c>
      <c r="I12" s="5" t="s">
        <v>85</v>
      </c>
      <c r="J12" s="5" t="s">
        <v>84</v>
      </c>
      <c r="K12" s="5">
        <v>1</v>
      </c>
      <c r="L12" s="5">
        <v>0</v>
      </c>
      <c r="M12" s="5" t="s">
        <v>53</v>
      </c>
      <c r="N12" s="5" t="s">
        <v>79</v>
      </c>
      <c r="O12" s="5" t="s">
        <v>63</v>
      </c>
      <c r="P12" s="5" t="s">
        <v>31</v>
      </c>
      <c r="Q12" s="5"/>
      <c r="R12" s="5"/>
      <c r="S12" s="5">
        <v>0</v>
      </c>
      <c r="T12" s="5">
        <v>0</v>
      </c>
      <c r="U12" s="59">
        <v>6020</v>
      </c>
      <c r="V12" s="5" t="e">
        <f>VLOOKUP(F12,Project!$C$6:$CG$78,10,FALSE)</f>
        <v>#N/A</v>
      </c>
      <c r="W12" s="5" t="e">
        <f>VLOOKUP(F12,Project!$C$6:$CG$78,12,FALSE)</f>
        <v>#N/A</v>
      </c>
      <c r="X12" s="5"/>
      <c r="Y12" s="5"/>
    </row>
    <row r="13" spans="4:25" ht="14.4" customHeight="1">
      <c r="D13" s="5">
        <v>9</v>
      </c>
      <c r="E13" s="5" t="s">
        <v>205</v>
      </c>
      <c r="F13" s="5" t="s">
        <v>306</v>
      </c>
      <c r="G13" s="5" t="s">
        <v>305</v>
      </c>
      <c r="H13" s="5" t="s">
        <v>45</v>
      </c>
      <c r="I13" s="5" t="s">
        <v>85</v>
      </c>
      <c r="J13" s="5" t="s">
        <v>84</v>
      </c>
      <c r="K13" s="5">
        <v>1</v>
      </c>
      <c r="L13" s="5">
        <v>2</v>
      </c>
      <c r="M13" s="5" t="s">
        <v>41</v>
      </c>
      <c r="N13" s="5" t="s">
        <v>103</v>
      </c>
      <c r="O13" s="5" t="s">
        <v>63</v>
      </c>
      <c r="P13" s="5" t="s">
        <v>55</v>
      </c>
      <c r="Q13" s="5"/>
      <c r="R13" s="5"/>
      <c r="S13" s="5" t="s">
        <v>176</v>
      </c>
      <c r="T13" s="5" t="s">
        <v>249</v>
      </c>
      <c r="U13" s="59">
        <v>2600</v>
      </c>
      <c r="V13" s="5" t="e">
        <f>VLOOKUP(F13,Project!$C$6:$CG$78,10,FALSE)</f>
        <v>#N/A</v>
      </c>
      <c r="W13" s="5" t="e">
        <f>VLOOKUP(F13,Project!$C$6:$CG$78,12,FALSE)</f>
        <v>#N/A</v>
      </c>
      <c r="X13" s="5"/>
      <c r="Y13" s="5"/>
    </row>
    <row r="14" spans="4:25" ht="14.4" customHeight="1">
      <c r="D14" s="5">
        <v>124</v>
      </c>
      <c r="E14" s="5" t="s">
        <v>82</v>
      </c>
      <c r="F14" s="5" t="s">
        <v>81</v>
      </c>
      <c r="G14" s="5" t="s">
        <v>77</v>
      </c>
      <c r="H14" s="5" t="s">
        <v>36</v>
      </c>
      <c r="I14" s="5" t="s">
        <v>72</v>
      </c>
      <c r="J14" s="5" t="s">
        <v>71</v>
      </c>
      <c r="K14" s="5">
        <v>1</v>
      </c>
      <c r="L14" s="5">
        <v>0</v>
      </c>
      <c r="M14" s="5" t="s">
        <v>80</v>
      </c>
      <c r="N14" s="5" t="s">
        <v>79</v>
      </c>
      <c r="O14" s="5" t="s">
        <v>25</v>
      </c>
      <c r="P14" s="5" t="s">
        <v>78</v>
      </c>
      <c r="Q14" s="5"/>
      <c r="R14" s="5"/>
      <c r="S14" s="5">
        <v>0</v>
      </c>
      <c r="T14" s="5">
        <v>0</v>
      </c>
      <c r="U14" s="59">
        <v>19</v>
      </c>
      <c r="V14" s="5" t="e">
        <f>VLOOKUP(F14,Project!$C$6:$CG$78,10,FALSE)</f>
        <v>#N/A</v>
      </c>
      <c r="W14" s="5" t="e">
        <f>VLOOKUP(F14,Project!$C$6:$CG$78,12,FALSE)</f>
        <v>#N/A</v>
      </c>
      <c r="X14" s="5"/>
      <c r="Y14" s="5"/>
    </row>
    <row r="15" spans="4:25" ht="14.4" customHeight="1">
      <c r="D15" s="5">
        <v>60</v>
      </c>
      <c r="E15" s="5" t="s">
        <v>205</v>
      </c>
      <c r="F15" s="63" t="s">
        <v>230</v>
      </c>
      <c r="G15" s="5" t="s">
        <v>229</v>
      </c>
      <c r="H15" s="5" t="s">
        <v>36</v>
      </c>
      <c r="I15" s="5" t="s">
        <v>85</v>
      </c>
      <c r="J15" s="5" t="s">
        <v>84</v>
      </c>
      <c r="K15" s="5">
        <v>1</v>
      </c>
      <c r="L15" s="5">
        <v>0</v>
      </c>
      <c r="M15" s="5" t="s">
        <v>213</v>
      </c>
      <c r="N15" s="5" t="s">
        <v>79</v>
      </c>
      <c r="O15" s="5" t="s">
        <v>63</v>
      </c>
      <c r="P15" s="5" t="s">
        <v>51</v>
      </c>
      <c r="Q15" s="5"/>
      <c r="R15" s="5"/>
      <c r="S15" s="5" t="s">
        <v>176</v>
      </c>
      <c r="T15" s="5" t="s">
        <v>223</v>
      </c>
      <c r="U15" s="59">
        <v>670</v>
      </c>
      <c r="V15" s="5" t="e">
        <f>VLOOKUP(F15,Project!$C$6:$CG$78,10,FALSE)</f>
        <v>#N/A</v>
      </c>
      <c r="W15" s="5" t="e">
        <f>VLOOKUP(F15,Project!$C$6:$CG$78,12,FALSE)</f>
        <v>#N/A</v>
      </c>
      <c r="X15" s="5"/>
      <c r="Y15" s="5"/>
    </row>
    <row r="16" spans="4:25" ht="14.4" customHeight="1">
      <c r="D16" s="5"/>
      <c r="E16" s="5" t="s">
        <v>205</v>
      </c>
      <c r="F16" s="64" t="s">
        <v>298</v>
      </c>
      <c r="G16" s="5"/>
      <c r="H16" s="5" t="e">
        <f>VLOOKUP(F16,Project!C5:CG76,38,FALSE)</f>
        <v>#N/A</v>
      </c>
      <c r="I16" s="5" t="e">
        <f>VLOOKUP(F16,Project!C5:CG76,3,FALSE)</f>
        <v>#N/A</v>
      </c>
      <c r="J16" s="5" t="e">
        <f>VLOOKUP(F16,Project!C5:CG76,4,FALSE)</f>
        <v>#N/A</v>
      </c>
      <c r="K16" s="5" t="e">
        <f>VLOOKUP(F16,Project!C5:CG76,5,FALSE)</f>
        <v>#N/A</v>
      </c>
      <c r="L16" s="5" t="e">
        <f>VLOOKUP(F16,Project!C5:CG76,6,FALSE)</f>
        <v>#N/A</v>
      </c>
      <c r="M16" s="5" t="e">
        <f>VLOOKUP(F16,Project!C5:CG76,9,FALSE)</f>
        <v>#N/A</v>
      </c>
      <c r="N16" s="5" t="s">
        <v>79</v>
      </c>
      <c r="O16" s="5" t="s">
        <v>63</v>
      </c>
      <c r="P16" s="5" t="s">
        <v>51</v>
      </c>
      <c r="Q16" s="5"/>
      <c r="R16" s="5"/>
      <c r="S16" s="5" t="s">
        <v>176</v>
      </c>
      <c r="T16" s="5" t="e">
        <f>VLOOKUP(F16,Project!$C$6:$CG$78,13,FALSE)</f>
        <v>#N/A</v>
      </c>
      <c r="U16" s="59" t="e">
        <f>VLOOKUP(F16,Project!$C$5:$CG$76,17,FALSE)</f>
        <v>#N/A</v>
      </c>
      <c r="V16" s="5" t="e">
        <f>VLOOKUP(F16,Project!$C$6:$CG$78,10,FALSE)</f>
        <v>#N/A</v>
      </c>
      <c r="W16" s="5" t="e">
        <f>VLOOKUP(F16,Project!$C$6:$CG$78,12,FALSE)</f>
        <v>#N/A</v>
      </c>
      <c r="X16" s="5"/>
      <c r="Y16" s="5"/>
    </row>
    <row r="17" spans="3:25" ht="14.4" customHeight="1">
      <c r="D17" s="5"/>
      <c r="E17" s="5" t="s">
        <v>205</v>
      </c>
      <c r="F17" s="63" t="s">
        <v>262</v>
      </c>
      <c r="G17" s="5"/>
      <c r="H17" s="5">
        <f>VLOOKUP(F17,Project!C6:CG77,38,FALSE)</f>
        <v>0</v>
      </c>
      <c r="I17" s="5" t="str">
        <f>VLOOKUP(F17,Project!C6:CG77,3,FALSE)</f>
        <v>NOT</v>
      </c>
      <c r="J17" s="5" t="str">
        <f>VLOOKUP(F17,Project!C6:CG77,4,FALSE)</f>
        <v>EXCLUDED</v>
      </c>
      <c r="K17" s="5" t="str">
        <f>VLOOKUP(F17,Project!C6:CG77,5,FALSE)</f>
        <v>Energy</v>
      </c>
      <c r="L17" s="5">
        <f>VLOOKUP(F17,Project!C6:CG77,6,FALSE)</f>
        <v>0</v>
      </c>
      <c r="M17" s="5" t="str">
        <f>VLOOKUP(F17,Project!C6:CG77,9,FALSE)</f>
        <v>Central Africa</v>
      </c>
      <c r="N17" s="5" t="s">
        <v>79</v>
      </c>
      <c r="O17" s="5" t="s">
        <v>63</v>
      </c>
      <c r="P17" s="5" t="s">
        <v>47</v>
      </c>
      <c r="Q17" s="5"/>
      <c r="R17" s="5"/>
      <c r="S17" s="5" t="s">
        <v>176</v>
      </c>
      <c r="T17" s="5" t="str">
        <f>VLOOKUP(F17,Project!$C$6:$CG$78,13,FALSE)</f>
        <v>Energy</v>
      </c>
      <c r="U17" s="59">
        <f>VLOOKUP(F17,Project!$C$5:$CG$76,17,FALSE)</f>
        <v>0</v>
      </c>
      <c r="V17" s="5" t="str">
        <f>VLOOKUP(F17,Project!$C$6:$CG$78,10,FALSE)</f>
        <v>Central African Republic, Chad, DR Congo</v>
      </c>
      <c r="W17" s="5">
        <f>VLOOKUP(F17,Project!$C$6:$CG$78,12,FALSE)</f>
        <v>0</v>
      </c>
      <c r="X17" s="5"/>
      <c r="Y17" s="5"/>
    </row>
    <row r="18" spans="3:25" ht="14.4" customHeight="1">
      <c r="D18" s="5"/>
      <c r="E18" s="5" t="s">
        <v>205</v>
      </c>
      <c r="F18" s="63" t="s">
        <v>311</v>
      </c>
      <c r="G18" s="5"/>
      <c r="H18" s="5" t="e">
        <f>VLOOKUP(F18,Project!C6:CG78,38,FALSE)</f>
        <v>#N/A</v>
      </c>
      <c r="I18" s="5" t="e">
        <f>VLOOKUP(F18,Project!C6:CG78,3,FALSE)</f>
        <v>#N/A</v>
      </c>
      <c r="J18" s="5" t="e">
        <f>VLOOKUP(F18,Project!C6:CG78,4,FALSE)</f>
        <v>#N/A</v>
      </c>
      <c r="K18" s="5" t="e">
        <f>VLOOKUP(F18,Project!C6:CG78,5,FALSE)</f>
        <v>#N/A</v>
      </c>
      <c r="L18" s="5" t="e">
        <f>VLOOKUP(F18,Project!C6:CG78,6,FALSE)</f>
        <v>#N/A</v>
      </c>
      <c r="M18" s="5" t="e">
        <f>VLOOKUP(F18,Project!C6:CG78,9,FALSE)</f>
        <v>#N/A</v>
      </c>
      <c r="N18" s="5" t="s">
        <v>79</v>
      </c>
      <c r="O18" s="5" t="s">
        <v>63</v>
      </c>
      <c r="P18" s="5" t="s">
        <v>141</v>
      </c>
      <c r="Q18" s="5"/>
      <c r="R18" s="5"/>
      <c r="S18" s="5" t="s">
        <v>176</v>
      </c>
      <c r="T18" s="5" t="e">
        <f>VLOOKUP(F18,Project!$C$6:$CG$78,13,FALSE)</f>
        <v>#N/A</v>
      </c>
      <c r="U18" s="59" t="e">
        <f>VLOOKUP(F18,Project!$C$5:$CG$76,17,FALSE)</f>
        <v>#N/A</v>
      </c>
      <c r="V18" s="5" t="e">
        <f>VLOOKUP(F18,Project!$C$6:$CG$78,10,FALSE)</f>
        <v>#N/A</v>
      </c>
      <c r="W18" s="5" t="e">
        <f>VLOOKUP(F18,Project!$C$6:$CG$78,12,FALSE)</f>
        <v>#N/A</v>
      </c>
      <c r="X18" s="5"/>
      <c r="Y18" s="5"/>
    </row>
    <row r="19" spans="3:25" ht="14.4" customHeight="1">
      <c r="D19" s="5"/>
      <c r="E19" s="5" t="s">
        <v>915</v>
      </c>
      <c r="F19" s="63" t="s">
        <v>528</v>
      </c>
      <c r="G19" s="5" t="s">
        <v>529</v>
      </c>
      <c r="H19" s="5"/>
      <c r="I19" s="5"/>
      <c r="J19" s="5" t="e">
        <f>VLOOKUP(F19,Project!C7:CG79,4,FALSE)</f>
        <v>#N/A</v>
      </c>
      <c r="K19" s="5" t="e">
        <f>VLOOKUP(F19,Project!C7:CG79,5,FALSE)</f>
        <v>#N/A</v>
      </c>
      <c r="L19" s="5" t="e">
        <f>VLOOKUP(F19,Project!C7:CG79,6,FALSE)</f>
        <v>#N/A</v>
      </c>
      <c r="M19" s="5" t="e">
        <f>VLOOKUP(F19,Project!C7:CG79,9,FALSE)</f>
        <v>#N/A</v>
      </c>
      <c r="N19" s="5" t="s">
        <v>79</v>
      </c>
      <c r="O19" s="5" t="s">
        <v>63</v>
      </c>
      <c r="P19" s="5" t="s">
        <v>44</v>
      </c>
      <c r="Q19" s="5"/>
      <c r="R19" s="5"/>
      <c r="S19" s="5"/>
      <c r="T19" s="5" t="e">
        <f>VLOOKUP(F19,Project!$C$6:$CG$78,13,FALSE)</f>
        <v>#N/A</v>
      </c>
      <c r="U19" s="59" t="e">
        <f>VLOOKUP(F19,Project!$C$5:$CG$76,17,FALSE)</f>
        <v>#N/A</v>
      </c>
      <c r="V19" s="5" t="e">
        <f>VLOOKUP(F19,Project!$C$6:$CG$78,10,FALSE)</f>
        <v>#N/A</v>
      </c>
      <c r="W19" s="5" t="e">
        <f>VLOOKUP(F19,Project!$C$6:$CG$78,12,FALSE)</f>
        <v>#N/A</v>
      </c>
      <c r="X19" s="5"/>
      <c r="Y19" s="5"/>
    </row>
    <row r="20" spans="3:25" ht="14.4" customHeight="1">
      <c r="D20" s="5"/>
      <c r="E20" s="5" t="s">
        <v>915</v>
      </c>
      <c r="F20" s="63" t="s">
        <v>908</v>
      </c>
      <c r="G20" s="5" t="s">
        <v>912</v>
      </c>
      <c r="H20" s="5"/>
      <c r="I20" s="5"/>
      <c r="J20" s="5" t="e">
        <f>VLOOKUP(F20,Project!C7:CG80,4,FALSE)</f>
        <v>#N/A</v>
      </c>
      <c r="K20" s="5" t="e">
        <f>VLOOKUP(F20,Project!C7:CG80,5,FALSE)</f>
        <v>#N/A</v>
      </c>
      <c r="L20" s="5" t="e">
        <f>VLOOKUP(F20,Project!C7:CG80,6,FALSE)</f>
        <v>#N/A</v>
      </c>
      <c r="M20" s="5" t="e">
        <f>VLOOKUP(F20,Project!C7:CG80,9,FALSE)</f>
        <v>#N/A</v>
      </c>
      <c r="N20" s="5" t="s">
        <v>79</v>
      </c>
      <c r="O20" s="5" t="s">
        <v>63</v>
      </c>
      <c r="P20" s="5"/>
      <c r="Q20" s="5"/>
      <c r="R20" s="5"/>
      <c r="S20" s="5"/>
      <c r="T20" s="5" t="e">
        <f>VLOOKUP(F20,Project!$C$6:$CG$78,13,FALSE)</f>
        <v>#N/A</v>
      </c>
      <c r="U20" s="59" t="e">
        <f>VLOOKUP(F20,Project!$C$5:$CG$76,17,FALSE)</f>
        <v>#N/A</v>
      </c>
      <c r="V20" s="5" t="e">
        <f>VLOOKUP(F20,Project!$C$6:$CG$78,10,FALSE)</f>
        <v>#N/A</v>
      </c>
      <c r="W20" s="5" t="e">
        <f>VLOOKUP(F20,Project!$C$6:$CG$78,12,FALSE)</f>
        <v>#N/A</v>
      </c>
      <c r="X20" s="5"/>
      <c r="Y20" s="5"/>
    </row>
    <row r="21" spans="3:25" ht="14.4" customHeight="1">
      <c r="D21" s="5"/>
      <c r="E21" s="5" t="s">
        <v>915</v>
      </c>
      <c r="F21" s="63" t="s">
        <v>907</v>
      </c>
      <c r="G21" s="5" t="s">
        <v>914</v>
      </c>
      <c r="H21" s="5"/>
      <c r="I21" s="5"/>
      <c r="J21" s="5" t="e">
        <f>VLOOKUP(F21,Project!C7:CG81,4,FALSE)</f>
        <v>#N/A</v>
      </c>
      <c r="K21" s="5" t="e">
        <f>VLOOKUP(F21,Project!C7:CG81,5,FALSE)</f>
        <v>#N/A</v>
      </c>
      <c r="L21" s="5" t="e">
        <f>VLOOKUP(F21,Project!C7:CG81,6,FALSE)</f>
        <v>#N/A</v>
      </c>
      <c r="M21" s="5" t="e">
        <f>VLOOKUP(F21,Project!C7:CG81,9,FALSE)</f>
        <v>#N/A</v>
      </c>
      <c r="N21" s="5" t="s">
        <v>990</v>
      </c>
      <c r="O21" s="5" t="s">
        <v>63</v>
      </c>
      <c r="P21" s="5"/>
      <c r="Q21" s="5"/>
      <c r="R21" s="5"/>
      <c r="S21" s="5"/>
      <c r="T21" s="5" t="e">
        <f>VLOOKUP(F21,Project!$C$6:$CG$78,13,FALSE)</f>
        <v>#N/A</v>
      </c>
      <c r="U21" s="59" t="e">
        <f>VLOOKUP(F21,Project!$C$5:$CG$76,17,FALSE)</f>
        <v>#N/A</v>
      </c>
      <c r="V21" s="5" t="e">
        <f>VLOOKUP(F21,Project!$C$6:$CG$78,10,FALSE)</f>
        <v>#N/A</v>
      </c>
      <c r="W21" s="5" t="e">
        <f>VLOOKUP(F21,Project!$C$6:$CG$78,12,FALSE)</f>
        <v>#N/A</v>
      </c>
      <c r="X21" s="5"/>
      <c r="Y21" s="5"/>
    </row>
    <row r="22" spans="3:25" ht="14.4" customHeight="1">
      <c r="D22" s="5"/>
      <c r="E22" s="5"/>
      <c r="F22" s="65"/>
      <c r="G22" s="5"/>
      <c r="H22" s="5"/>
      <c r="I22" s="5"/>
      <c r="J22" s="5"/>
      <c r="K22" s="5"/>
      <c r="L22" s="5"/>
      <c r="M22" s="5"/>
      <c r="N22" s="5"/>
      <c r="O22" s="5"/>
      <c r="P22" s="5"/>
      <c r="Q22" s="5"/>
      <c r="R22" s="5"/>
      <c r="S22" s="5"/>
      <c r="T22" s="5"/>
      <c r="U22" s="59"/>
      <c r="V22" s="5"/>
      <c r="W22" s="5"/>
      <c r="X22" s="5"/>
      <c r="Y22" s="5"/>
    </row>
    <row r="23" spans="3:25" s="56" customFormat="1" ht="14.4" customHeight="1">
      <c r="D23" s="55" t="s">
        <v>902</v>
      </c>
      <c r="U23" s="61"/>
    </row>
    <row r="24" spans="3:25" ht="14.4" customHeight="1">
      <c r="U24" s="60"/>
    </row>
    <row r="25" spans="3:25" s="5" customFormat="1">
      <c r="C25" s="1"/>
      <c r="D25" s="5">
        <v>125</v>
      </c>
      <c r="E25" s="5" t="s">
        <v>17</v>
      </c>
      <c r="F25" s="58" t="s">
        <v>76</v>
      </c>
      <c r="G25" s="5" t="s">
        <v>74</v>
      </c>
      <c r="H25" s="5" t="s">
        <v>45</v>
      </c>
      <c r="I25" s="5" t="s">
        <v>72</v>
      </c>
      <c r="J25" s="5" t="s">
        <v>71</v>
      </c>
      <c r="K25" s="5">
        <v>4</v>
      </c>
      <c r="L25" s="5">
        <v>0</v>
      </c>
      <c r="M25" s="5" t="s">
        <v>26</v>
      </c>
      <c r="N25" s="5" t="s">
        <v>75</v>
      </c>
      <c r="O25" s="5" t="s">
        <v>38</v>
      </c>
      <c r="P25" s="5" t="s">
        <v>47</v>
      </c>
      <c r="S25" s="5">
        <v>0</v>
      </c>
      <c r="T25" s="5">
        <f>VLOOKUP(F25,Project!$C$6:$CG$78,13,FALSE)</f>
        <v>0</v>
      </c>
      <c r="U25" s="59">
        <v>750</v>
      </c>
      <c r="V25" s="5" t="str">
        <f>VLOOKUP(F25,Project!$C$6:$CG$78,10,FALSE)</f>
        <v>Multi</v>
      </c>
      <c r="W25" s="5" t="str">
        <f>VLOOKUP(F25,Project!$C$6:$CG$78,12,FALSE)</f>
        <v>Multi-regional</v>
      </c>
    </row>
    <row r="26" spans="3:25" s="5" customFormat="1">
      <c r="C26" s="1"/>
      <c r="D26" s="5">
        <v>36</v>
      </c>
      <c r="E26" s="5" t="s">
        <v>205</v>
      </c>
      <c r="F26" s="58" t="s">
        <v>268</v>
      </c>
      <c r="G26" s="5" t="s">
        <v>267</v>
      </c>
      <c r="H26" s="5" t="s">
        <v>36</v>
      </c>
      <c r="I26" s="5" t="s">
        <v>85</v>
      </c>
      <c r="J26" s="5" t="s">
        <v>71</v>
      </c>
      <c r="K26" s="5">
        <v>2</v>
      </c>
      <c r="L26" s="5">
        <v>1</v>
      </c>
      <c r="M26" s="5" t="s">
        <v>213</v>
      </c>
      <c r="N26" s="5" t="s">
        <v>70</v>
      </c>
      <c r="O26" s="5" t="s">
        <v>38</v>
      </c>
      <c r="P26" s="5" t="s">
        <v>49</v>
      </c>
      <c r="S26" s="5" t="s">
        <v>176</v>
      </c>
      <c r="T26" s="5" t="str">
        <f>VLOOKUP(F26,Project!$C$6:$CG$78,13,FALSE)</f>
        <v>Water</v>
      </c>
      <c r="U26" s="59">
        <v>61.7</v>
      </c>
      <c r="V26" s="5" t="str">
        <f>VLOOKUP(F26,Project!$C$6:$CG$78,10,FALSE)</f>
        <v>Uganda, Kenya</v>
      </c>
      <c r="W26" s="5">
        <f>VLOOKUP(F26,Project!$C$6:$CG$78,12,FALSE)</f>
        <v>0</v>
      </c>
    </row>
    <row r="27" spans="3:25" s="5" customFormat="1">
      <c r="C27" s="1"/>
      <c r="D27" s="5">
        <v>105</v>
      </c>
      <c r="E27" s="5" t="s">
        <v>87</v>
      </c>
      <c r="F27" s="58" t="s">
        <v>125</v>
      </c>
      <c r="G27" s="5" t="s">
        <v>124</v>
      </c>
      <c r="H27" s="5" t="s">
        <v>36</v>
      </c>
      <c r="I27" s="5" t="s">
        <v>72</v>
      </c>
      <c r="J27" s="5" t="s">
        <v>100</v>
      </c>
      <c r="K27" s="5">
        <v>2</v>
      </c>
      <c r="L27" s="5">
        <v>0</v>
      </c>
      <c r="M27" s="5" t="s">
        <v>53</v>
      </c>
      <c r="N27" s="5" t="s">
        <v>70</v>
      </c>
      <c r="O27" s="5" t="s">
        <v>38</v>
      </c>
      <c r="P27" s="5" t="s">
        <v>51</v>
      </c>
      <c r="S27" s="5">
        <v>0</v>
      </c>
      <c r="T27" s="5">
        <f>VLOOKUP(F27,Project!$C$6:$CG$78,13,FALSE)</f>
        <v>0</v>
      </c>
      <c r="U27" s="59">
        <v>800</v>
      </c>
      <c r="V27" s="5" t="str">
        <f>VLOOKUP(F27,Project!$C$6:$CG$78,10,FALSE)</f>
        <v>Egypt</v>
      </c>
      <c r="W27" s="5">
        <f>VLOOKUP(F27,Project!$C$6:$CG$78,12,FALSE)</f>
        <v>0</v>
      </c>
    </row>
    <row r="28" spans="3:25" s="5" customFormat="1">
      <c r="C28" s="1"/>
      <c r="D28" s="5">
        <v>110</v>
      </c>
      <c r="E28" s="5" t="s">
        <v>87</v>
      </c>
      <c r="F28" s="5" t="s">
        <v>115</v>
      </c>
      <c r="G28" s="5" t="s">
        <v>113</v>
      </c>
      <c r="H28" s="5" t="s">
        <v>36</v>
      </c>
      <c r="I28" s="5" t="s">
        <v>72</v>
      </c>
      <c r="J28" s="5" t="s">
        <v>84</v>
      </c>
      <c r="K28" s="5">
        <v>2</v>
      </c>
      <c r="L28" s="5" t="s">
        <v>114</v>
      </c>
      <c r="M28" s="5" t="s">
        <v>53</v>
      </c>
      <c r="N28" s="5" t="s">
        <v>103</v>
      </c>
      <c r="O28" s="5" t="s">
        <v>38</v>
      </c>
      <c r="P28" s="5" t="s">
        <v>51</v>
      </c>
      <c r="S28" s="5">
        <v>0</v>
      </c>
      <c r="T28" s="5" t="e">
        <f>VLOOKUP(F28,Project!$C$6:$CG$78,13,FALSE)</f>
        <v>#N/A</v>
      </c>
      <c r="U28" s="59">
        <v>600</v>
      </c>
      <c r="V28" s="5" t="e">
        <f>VLOOKUP(F28,Project!$C$6:$CG$78,10,FALSE)</f>
        <v>#N/A</v>
      </c>
      <c r="W28" s="5" t="e">
        <f>VLOOKUP(F28,Project!$C$6:$CG$78,12,FALSE)</f>
        <v>#N/A</v>
      </c>
    </row>
    <row r="29" spans="3:25" s="5" customFormat="1">
      <c r="C29" s="1"/>
      <c r="D29" s="5">
        <v>114</v>
      </c>
      <c r="E29" s="5" t="s">
        <v>87</v>
      </c>
      <c r="F29" s="5" t="s">
        <v>106</v>
      </c>
      <c r="G29" s="5" t="s">
        <v>105</v>
      </c>
      <c r="H29" s="5" t="s">
        <v>36</v>
      </c>
      <c r="I29" s="5" t="s">
        <v>72</v>
      </c>
      <c r="J29" s="5" t="s">
        <v>71</v>
      </c>
      <c r="K29" s="5">
        <v>2</v>
      </c>
      <c r="L29" s="5">
        <v>1</v>
      </c>
      <c r="M29" s="5" t="s">
        <v>53</v>
      </c>
      <c r="N29" s="5" t="s">
        <v>103</v>
      </c>
      <c r="O29" s="5" t="s">
        <v>25</v>
      </c>
      <c r="P29" s="5" t="s">
        <v>49</v>
      </c>
      <c r="S29" s="5">
        <v>0</v>
      </c>
      <c r="T29" s="5" t="e">
        <f>VLOOKUP(F29,Project!$C$6:$CG$78,13,FALSE)</f>
        <v>#N/A</v>
      </c>
      <c r="U29" s="59">
        <v>50</v>
      </c>
      <c r="V29" s="5" t="e">
        <f>VLOOKUP(F29,Project!$C$6:$CG$78,10,FALSE)</f>
        <v>#N/A</v>
      </c>
      <c r="W29" s="5" t="e">
        <f>VLOOKUP(F29,Project!$C$6:$CG$78,12,FALSE)</f>
        <v>#N/A</v>
      </c>
    </row>
    <row r="30" spans="3:25" s="5" customFormat="1">
      <c r="C30" s="1"/>
      <c r="D30" s="5">
        <v>68</v>
      </c>
      <c r="E30" s="5" t="s">
        <v>205</v>
      </c>
      <c r="F30" s="5" t="s">
        <v>210</v>
      </c>
      <c r="G30" s="5" t="s">
        <v>206</v>
      </c>
      <c r="H30" s="5" t="s">
        <v>45</v>
      </c>
      <c r="I30" s="5" t="s">
        <v>72</v>
      </c>
      <c r="J30" s="5" t="s">
        <v>71</v>
      </c>
      <c r="K30" s="5">
        <v>2</v>
      </c>
      <c r="L30" s="5">
        <v>6</v>
      </c>
      <c r="M30" s="5" t="s">
        <v>80</v>
      </c>
      <c r="N30" s="5" t="s">
        <v>70</v>
      </c>
      <c r="O30" s="5" t="s">
        <v>25</v>
      </c>
      <c r="P30" s="5" t="s">
        <v>141</v>
      </c>
      <c r="S30" s="5" t="s">
        <v>176</v>
      </c>
      <c r="T30" s="5" t="e">
        <f>VLOOKUP(F30,Project!$C$6:$CG$78,13,FALSE)</f>
        <v>#N/A</v>
      </c>
      <c r="U30" s="59">
        <v>1.5</v>
      </c>
      <c r="V30" s="5" t="e">
        <f>VLOOKUP(F30,Project!$C$6:$CG$78,10,FALSE)</f>
        <v>#N/A</v>
      </c>
      <c r="W30" s="5" t="e">
        <f>VLOOKUP(F30,Project!$C$6:$CG$78,12,FALSE)</f>
        <v>#N/A</v>
      </c>
    </row>
    <row r="31" spans="3:25" s="5" customFormat="1">
      <c r="C31" s="1"/>
      <c r="E31" s="5" t="s">
        <v>87</v>
      </c>
      <c r="F31" s="63" t="s">
        <v>110</v>
      </c>
      <c r="H31" s="5" t="e">
        <f>VLOOKUP(F31,Project!C12:CG88,38,FALSE)</f>
        <v>#N/A</v>
      </c>
      <c r="I31" s="5" t="e">
        <f>VLOOKUP(F31,Project!C12:CG88,3,FALSE)</f>
        <v>#N/A</v>
      </c>
      <c r="J31" s="5" t="e">
        <f>VLOOKUP(F31,Project!C12:CG88,4,FALSE)</f>
        <v>#N/A</v>
      </c>
      <c r="K31" s="5" t="e">
        <f>VLOOKUP(F31,Project!C12:CG88,5,FALSE)</f>
        <v>#N/A</v>
      </c>
      <c r="L31" s="5" t="e">
        <f>VLOOKUP(F31,Project!C12:CG88,6,FALSE)</f>
        <v>#N/A</v>
      </c>
      <c r="M31" s="5" t="e">
        <f>VLOOKUP(F31,Project!C12:CG88,9,FALSE)</f>
        <v>#N/A</v>
      </c>
      <c r="N31" s="5" t="s">
        <v>70</v>
      </c>
      <c r="O31" s="5" t="s">
        <v>25</v>
      </c>
      <c r="P31" s="5" t="s">
        <v>51</v>
      </c>
      <c r="T31" s="5" t="e">
        <f>VLOOKUP(F31,Project!$C$6:$CG$78,13,FALSE)</f>
        <v>#N/A</v>
      </c>
      <c r="U31" s="59" t="e">
        <f>VLOOKUP(F31,Project!$C$12:$CG$88,17,FALSE)</f>
        <v>#N/A</v>
      </c>
      <c r="V31" s="5" t="e">
        <f>VLOOKUP(F31,Project!$C$6:$CG$78,10,FALSE)</f>
        <v>#N/A</v>
      </c>
      <c r="W31" s="5" t="e">
        <f>VLOOKUP(F31,Project!$C$6:$CG$78,12,FALSE)</f>
        <v>#N/A</v>
      </c>
    </row>
    <row r="32" spans="3:25" s="5" customFormat="1">
      <c r="C32" s="1"/>
      <c r="E32" s="5" t="s">
        <v>916</v>
      </c>
      <c r="F32" s="63" t="s">
        <v>504</v>
      </c>
      <c r="G32" s="5" t="s">
        <v>536</v>
      </c>
      <c r="H32" s="5" t="e">
        <f>VLOOKUP(F32,Project!C12:CG89,38,FALSE)</f>
        <v>#N/A</v>
      </c>
      <c r="I32" s="5" t="e">
        <f>VLOOKUP(F32,Project!C12:CG89,3,FALSE)</f>
        <v>#N/A</v>
      </c>
      <c r="J32" s="5" t="e">
        <f>VLOOKUP(F32,Project!C12:CG89,4,FALSE)</f>
        <v>#N/A</v>
      </c>
      <c r="K32" s="5" t="e">
        <f>VLOOKUP(F32,Project!C12:CG89,5,FALSE)</f>
        <v>#N/A</v>
      </c>
      <c r="L32" s="5" t="e">
        <f>VLOOKUP(F32,Project!C12:CG89,6,FALSE)</f>
        <v>#N/A</v>
      </c>
      <c r="M32" s="5" t="e">
        <f>VLOOKUP(F32,Project!C12:CG89,9,FALSE)</f>
        <v>#N/A</v>
      </c>
      <c r="N32" s="5" t="s">
        <v>70</v>
      </c>
      <c r="O32" s="5" t="s">
        <v>25</v>
      </c>
      <c r="P32" s="5" t="s">
        <v>51</v>
      </c>
      <c r="T32" s="5" t="e">
        <f>VLOOKUP(F32,Project!$C$6:$CG$78,13,FALSE)</f>
        <v>#N/A</v>
      </c>
      <c r="U32" s="59" t="e">
        <f>VLOOKUP(F32,Project!$C$12:$CG$88,17,FALSE)</f>
        <v>#N/A</v>
      </c>
      <c r="V32" s="5" t="e">
        <f>VLOOKUP(F32,Project!$C$6:$CG$78,10,FALSE)</f>
        <v>#N/A</v>
      </c>
      <c r="W32" s="5" t="e">
        <f>VLOOKUP(F32,Project!$C$6:$CG$78,12,FALSE)</f>
        <v>#N/A</v>
      </c>
    </row>
    <row r="33" spans="3:23" s="5" customFormat="1">
      <c r="C33" s="1"/>
      <c r="P33" s="6"/>
      <c r="U33" s="59"/>
    </row>
    <row r="34" spans="3:23" s="56" customFormat="1" ht="14.4" customHeight="1">
      <c r="D34" s="55" t="s">
        <v>903</v>
      </c>
      <c r="U34" s="61"/>
    </row>
    <row r="35" spans="3:23" s="5" customFormat="1">
      <c r="P35" s="6"/>
      <c r="U35" s="59"/>
    </row>
    <row r="36" spans="3:23" s="5" customFormat="1">
      <c r="D36" s="5">
        <v>35</v>
      </c>
      <c r="E36" s="5" t="s">
        <v>205</v>
      </c>
      <c r="F36" s="58" t="s">
        <v>270</v>
      </c>
      <c r="G36" s="5" t="s">
        <v>269</v>
      </c>
      <c r="H36" s="5" t="s">
        <v>45</v>
      </c>
      <c r="I36" s="5" t="s">
        <v>197</v>
      </c>
      <c r="J36" s="5" t="s">
        <v>84</v>
      </c>
      <c r="K36" s="5">
        <v>3</v>
      </c>
      <c r="L36" s="5">
        <v>0</v>
      </c>
      <c r="M36" s="5" t="s">
        <v>213</v>
      </c>
      <c r="N36" s="5">
        <v>0</v>
      </c>
      <c r="O36" s="5" t="s">
        <v>63</v>
      </c>
      <c r="P36" s="5" t="s">
        <v>49</v>
      </c>
      <c r="S36" s="5" t="s">
        <v>176</v>
      </c>
      <c r="T36" s="5" t="s">
        <v>240</v>
      </c>
      <c r="U36" s="59">
        <v>70</v>
      </c>
      <c r="V36" s="5" t="str">
        <f>VLOOKUP(F36,Project!$C$6:$CG$78,10,FALSE)</f>
        <v>Kenya</v>
      </c>
      <c r="W36" s="5" t="str">
        <f>VLOOKUP(F36,Project!$C$6:$CG$78,12,FALSE)</f>
        <v>Kenya</v>
      </c>
    </row>
    <row r="37" spans="3:23" s="5" customFormat="1">
      <c r="D37" s="5">
        <v>10</v>
      </c>
      <c r="E37" s="5" t="s">
        <v>205</v>
      </c>
      <c r="F37" s="58" t="s">
        <v>304</v>
      </c>
      <c r="G37" s="5" t="s">
        <v>303</v>
      </c>
      <c r="H37" s="5" t="s">
        <v>36</v>
      </c>
      <c r="I37" s="5" t="s">
        <v>197</v>
      </c>
      <c r="J37" s="5" t="s">
        <v>84</v>
      </c>
      <c r="K37" s="5">
        <v>3</v>
      </c>
      <c r="L37" s="5">
        <v>0</v>
      </c>
      <c r="M37" s="5" t="s">
        <v>41</v>
      </c>
      <c r="N37" s="5">
        <v>0</v>
      </c>
      <c r="O37" s="5" t="s">
        <v>63</v>
      </c>
      <c r="P37" s="5" t="s">
        <v>49</v>
      </c>
      <c r="S37" s="5" t="s">
        <v>176</v>
      </c>
      <c r="T37" s="5" t="s">
        <v>240</v>
      </c>
      <c r="U37" s="59">
        <v>60</v>
      </c>
      <c r="V37" s="5" t="e">
        <f>VLOOKUP(F37,Project!$C$6:$CG$78,10,FALSE)</f>
        <v>#N/A</v>
      </c>
      <c r="W37" s="5" t="e">
        <f>VLOOKUP(F37,Project!$C$6:$CG$78,12,FALSE)</f>
        <v>#N/A</v>
      </c>
    </row>
    <row r="38" spans="3:23" s="5" customFormat="1">
      <c r="D38" s="5">
        <v>67</v>
      </c>
      <c r="E38" s="5" t="s">
        <v>205</v>
      </c>
      <c r="F38" s="58" t="s">
        <v>214</v>
      </c>
      <c r="G38" s="5" t="s">
        <v>211</v>
      </c>
      <c r="H38" s="5" t="s">
        <v>36</v>
      </c>
      <c r="I38" s="5" t="s">
        <v>72</v>
      </c>
      <c r="J38" s="5" t="s">
        <v>71</v>
      </c>
      <c r="K38" s="5">
        <v>2</v>
      </c>
      <c r="L38" s="5">
        <v>6</v>
      </c>
      <c r="M38" s="5" t="s">
        <v>213</v>
      </c>
      <c r="N38" s="5" t="s">
        <v>70</v>
      </c>
      <c r="O38" s="5" t="s">
        <v>25</v>
      </c>
      <c r="P38" s="5" t="s">
        <v>78</v>
      </c>
      <c r="S38" s="5" t="s">
        <v>176</v>
      </c>
      <c r="T38" s="5" t="s">
        <v>212</v>
      </c>
      <c r="U38" s="59">
        <v>10</v>
      </c>
      <c r="V38" s="5" t="e">
        <f>VLOOKUP(F38,Project!$C$6:$CG$78,10,FALSE)</f>
        <v>#N/A</v>
      </c>
      <c r="W38" s="5" t="e">
        <f>VLOOKUP(F38,Project!$C$6:$CG$78,12,FALSE)</f>
        <v>#N/A</v>
      </c>
    </row>
    <row r="39" spans="3:23" s="5" customFormat="1">
      <c r="D39" s="5">
        <v>24</v>
      </c>
      <c r="E39" s="5" t="s">
        <v>205</v>
      </c>
      <c r="F39" s="5" t="s">
        <v>286</v>
      </c>
      <c r="G39" s="5" t="s">
        <v>285</v>
      </c>
      <c r="H39" s="5" t="s">
        <v>45</v>
      </c>
      <c r="I39" s="5" t="s">
        <v>197</v>
      </c>
      <c r="J39" s="5" t="s">
        <v>84</v>
      </c>
      <c r="K39" s="5">
        <v>3</v>
      </c>
      <c r="L39" s="5">
        <v>0</v>
      </c>
      <c r="M39" s="5" t="s">
        <v>177</v>
      </c>
      <c r="N39" s="5">
        <v>0</v>
      </c>
      <c r="O39" s="5" t="s">
        <v>63</v>
      </c>
      <c r="P39" s="5" t="s">
        <v>49</v>
      </c>
      <c r="S39" s="5" t="s">
        <v>176</v>
      </c>
      <c r="T39" s="5" t="s">
        <v>240</v>
      </c>
      <c r="U39" s="59">
        <v>74.5</v>
      </c>
      <c r="V39" s="5" t="str">
        <f>VLOOKUP(F39,Project!$C$6:$CG$78,10,FALSE)</f>
        <v>Cabo Verde</v>
      </c>
      <c r="W39" s="5">
        <f>VLOOKUP(F39,Project!$C$6:$CG$78,12,FALSE)</f>
        <v>0</v>
      </c>
    </row>
    <row r="40" spans="3:23" s="5" customFormat="1">
      <c r="D40" s="5">
        <v>48</v>
      </c>
      <c r="E40" s="5" t="s">
        <v>205</v>
      </c>
      <c r="F40" s="5" t="s">
        <v>254</v>
      </c>
      <c r="G40" s="5" t="s">
        <v>253</v>
      </c>
      <c r="H40" s="5" t="s">
        <v>36</v>
      </c>
      <c r="I40" s="5" t="s">
        <v>197</v>
      </c>
      <c r="J40" s="5" t="s">
        <v>84</v>
      </c>
      <c r="K40" s="5">
        <v>3</v>
      </c>
      <c r="L40" s="5">
        <v>0</v>
      </c>
      <c r="M40" s="5" t="s">
        <v>26</v>
      </c>
      <c r="N40" s="5">
        <v>0</v>
      </c>
      <c r="O40" s="5" t="s">
        <v>63</v>
      </c>
      <c r="P40" s="5" t="s">
        <v>55</v>
      </c>
      <c r="S40" s="5" t="s">
        <v>176</v>
      </c>
      <c r="T40" s="5" t="s">
        <v>240</v>
      </c>
      <c r="U40" s="59">
        <v>4500</v>
      </c>
      <c r="V40" s="5" t="e">
        <f>VLOOKUP(F40,Project!$C$6:$CG$78,10,FALSE)</f>
        <v>#N/A</v>
      </c>
      <c r="W40" s="5" t="e">
        <f>VLOOKUP(F40,Project!$C$6:$CG$78,12,FALSE)</f>
        <v>#N/A</v>
      </c>
    </row>
    <row r="41" spans="3:23" s="5" customFormat="1">
      <c r="U41" s="59"/>
    </row>
    <row r="42" spans="3:23" s="5" customFormat="1">
      <c r="U42" s="59"/>
    </row>
    <row r="43" spans="3:23" s="5" customFormat="1">
      <c r="U43" s="59"/>
    </row>
    <row r="44" spans="3:23" s="56" customFormat="1" ht="14.4" customHeight="1">
      <c r="D44" s="55" t="s">
        <v>904</v>
      </c>
      <c r="U44" s="61"/>
    </row>
    <row r="45" spans="3:23" s="5" customFormat="1">
      <c r="P45" s="6"/>
      <c r="U45" s="59"/>
    </row>
    <row r="46" spans="3:23" s="5" customFormat="1">
      <c r="D46" s="5">
        <v>89</v>
      </c>
      <c r="E46" s="5" t="s">
        <v>143</v>
      </c>
      <c r="F46" s="58" t="s">
        <v>155</v>
      </c>
      <c r="G46" s="5" t="s">
        <v>153</v>
      </c>
      <c r="H46" s="5" t="s">
        <v>45</v>
      </c>
      <c r="I46" s="5" t="s">
        <v>72</v>
      </c>
      <c r="J46" s="5" t="s">
        <v>100</v>
      </c>
      <c r="K46" s="5">
        <v>5</v>
      </c>
      <c r="L46" s="5" t="s">
        <v>154</v>
      </c>
      <c r="M46" s="5" t="s">
        <v>59</v>
      </c>
      <c r="N46" s="5">
        <v>0</v>
      </c>
      <c r="O46" s="5" t="s">
        <v>132</v>
      </c>
      <c r="P46" s="5" t="s">
        <v>49</v>
      </c>
      <c r="S46" s="5" t="s">
        <v>140</v>
      </c>
      <c r="T46" s="5" t="e">
        <f>VLOOKUP(F46,Project!$C$6:$CG$78,13,FALSE)</f>
        <v>#N/A</v>
      </c>
      <c r="U46" s="59" t="e">
        <f>VLOOKUP(F46,Project!C12:CG88,17,FALSE)</f>
        <v>#N/A</v>
      </c>
      <c r="V46" s="5" t="e">
        <f>VLOOKUP(F46,Project!$C$6:$CG$78,10,FALSE)</f>
        <v>#N/A</v>
      </c>
      <c r="W46" s="5" t="e">
        <f>VLOOKUP(F46,Project!$C$6:$CG$78,12,FALSE)</f>
        <v>#N/A</v>
      </c>
    </row>
    <row r="47" spans="3:23" s="5" customFormat="1">
      <c r="D47" s="5">
        <v>88</v>
      </c>
      <c r="E47" s="5" t="s">
        <v>143</v>
      </c>
      <c r="F47" s="58" t="s">
        <v>157</v>
      </c>
      <c r="G47" s="5" t="s">
        <v>156</v>
      </c>
      <c r="H47" s="5" t="s">
        <v>27</v>
      </c>
      <c r="I47" s="5" t="s">
        <v>72</v>
      </c>
      <c r="J47" s="5" t="s">
        <v>100</v>
      </c>
      <c r="K47" s="5">
        <v>5</v>
      </c>
      <c r="L47" s="5" t="s">
        <v>154</v>
      </c>
      <c r="M47" s="5" t="s">
        <v>59</v>
      </c>
      <c r="N47" s="5">
        <v>0</v>
      </c>
      <c r="O47" s="5" t="s">
        <v>132</v>
      </c>
      <c r="P47" s="5" t="s">
        <v>78</v>
      </c>
      <c r="S47" s="5" t="s">
        <v>140</v>
      </c>
      <c r="T47" s="5" t="e">
        <f>VLOOKUP(F47,Project!$C$6:$CG$78,13,FALSE)</f>
        <v>#N/A</v>
      </c>
      <c r="U47" s="59" t="e">
        <f>VLOOKUP(F47,Project!C12:CG89,17,FALSE)</f>
        <v>#N/A</v>
      </c>
      <c r="V47" s="5" t="e">
        <f>VLOOKUP(F47,Project!$C$6:$CG$78,10,FALSE)</f>
        <v>#N/A</v>
      </c>
      <c r="W47" s="5" t="e">
        <f>VLOOKUP(F47,Project!$C$6:$CG$78,12,FALSE)</f>
        <v>#N/A</v>
      </c>
    </row>
    <row r="48" spans="3:23" s="5" customFormat="1">
      <c r="D48" s="5">
        <v>82</v>
      </c>
      <c r="E48" s="5" t="s">
        <v>82</v>
      </c>
      <c r="F48" s="58" t="s">
        <v>170</v>
      </c>
      <c r="G48" s="5" t="s">
        <v>168</v>
      </c>
      <c r="H48" s="5" t="s">
        <v>45</v>
      </c>
      <c r="I48" s="5" t="s">
        <v>85</v>
      </c>
      <c r="J48" s="5" t="s">
        <v>100</v>
      </c>
      <c r="K48" s="5">
        <v>2</v>
      </c>
      <c r="L48" s="5">
        <v>4</v>
      </c>
      <c r="M48" s="5" t="s">
        <v>26</v>
      </c>
      <c r="N48" s="5" t="s">
        <v>103</v>
      </c>
      <c r="O48" s="5" t="s">
        <v>25</v>
      </c>
      <c r="P48" s="5" t="s">
        <v>141</v>
      </c>
      <c r="S48" s="5" t="s">
        <v>140</v>
      </c>
      <c r="T48" s="5" t="str">
        <f>VLOOKUP(F48,Project!$C$6:$CG$78,13,FALSE)</f>
        <v>Agriculture &amp; Land</v>
      </c>
      <c r="U48" s="59" t="e">
        <f>VLOOKUP(F48,Project!C12:CG90,17,FALSE)</f>
        <v>#N/A</v>
      </c>
      <c r="V48" s="5" t="str">
        <f>VLOOKUP(F48,Project!$C$6:$CG$78,10,FALSE)</f>
        <v>Burundi, Cameroun, Chad,. Central Africa Republic, Congo, Democratic Republic of Congo, Equatorial Guinea, Gabon, Rwanda and. Sao Tomé &amp; Principe</v>
      </c>
      <c r="W48" s="5" t="str">
        <f>VLOOKUP(F48,Project!$C$6:$CG$78,12,FALSE)</f>
        <v>Burundi, Cameroon, Central African Republic, Chad, Congo, DR Congo, Gabon, Rwanda</v>
      </c>
    </row>
    <row r="49" spans="4:25" s="5" customFormat="1">
      <c r="E49" s="5" t="s">
        <v>916</v>
      </c>
      <c r="F49" s="63" t="s">
        <v>494</v>
      </c>
      <c r="G49" s="5" t="s">
        <v>534</v>
      </c>
      <c r="H49" s="5" t="e">
        <f>VLOOKUP(F49,Project!C15:CG101,38,FALSE)</f>
        <v>#N/A</v>
      </c>
      <c r="I49" s="5" t="e">
        <f>VLOOKUP(F49,Project!C15:CG101,3,FALSE)</f>
        <v>#N/A</v>
      </c>
      <c r="J49" s="5" t="e">
        <f>VLOOKUP(F49,Project!C15:CG101,4,FALSE)</f>
        <v>#N/A</v>
      </c>
      <c r="K49" s="5" t="e">
        <f>VLOOKUP(F49,Project!C15:CG101,5,FALSE)</f>
        <v>#N/A</v>
      </c>
      <c r="L49" s="5" t="e">
        <f>VLOOKUP(F49,Project!C15:CG101,6,FALSE)</f>
        <v>#N/A</v>
      </c>
      <c r="M49" s="5" t="e">
        <f>VLOOKUP(F49,Project!C15:CG101,9,FALSE)</f>
        <v>#N/A</v>
      </c>
      <c r="N49" s="5" t="s">
        <v>990</v>
      </c>
      <c r="O49" s="5" t="s">
        <v>25</v>
      </c>
      <c r="P49" s="5" t="s">
        <v>51</v>
      </c>
      <c r="T49" s="5" t="e">
        <f>VLOOKUP(F49,Project!$C$6:$CG$78,13,FALSE)</f>
        <v>#N/A</v>
      </c>
      <c r="U49" s="59" t="e">
        <f>VLOOKUP(F49,Project!C13:CG91,17,FALSE)</f>
        <v>#N/A</v>
      </c>
      <c r="V49" s="5" t="e">
        <f>VLOOKUP(F49,Project!$C$6:$CG$78,10,FALSE)</f>
        <v>#N/A</v>
      </c>
      <c r="W49" s="5" t="e">
        <f>VLOOKUP(F49,Project!$C$6:$CG$78,12,FALSE)</f>
        <v>#N/A</v>
      </c>
    </row>
    <row r="50" spans="4:25" s="5" customFormat="1">
      <c r="F50" s="58"/>
      <c r="U50" s="59"/>
    </row>
    <row r="51" spans="4:25" s="5" customFormat="1">
      <c r="P51" s="6"/>
      <c r="U51" s="59"/>
    </row>
    <row r="52" spans="4:25" s="56" customFormat="1" ht="14.4" customHeight="1">
      <c r="D52" s="55" t="s">
        <v>905</v>
      </c>
      <c r="U52" s="61"/>
    </row>
    <row r="53" spans="4:25" s="5" customFormat="1">
      <c r="P53" s="6"/>
      <c r="U53" s="59"/>
    </row>
    <row r="54" spans="4:25" s="5" customFormat="1">
      <c r="D54" s="5">
        <v>93</v>
      </c>
      <c r="E54" s="5" t="s">
        <v>143</v>
      </c>
      <c r="F54" s="58" t="s">
        <v>146</v>
      </c>
      <c r="G54" s="5" t="s">
        <v>145</v>
      </c>
      <c r="H54" s="5" t="s">
        <v>27</v>
      </c>
      <c r="I54" s="5" t="s">
        <v>72</v>
      </c>
      <c r="J54" s="5" t="s">
        <v>100</v>
      </c>
      <c r="K54" s="5">
        <v>5</v>
      </c>
      <c r="L54" s="5">
        <v>0</v>
      </c>
      <c r="M54" s="5" t="s">
        <v>59</v>
      </c>
      <c r="N54" s="5">
        <v>0</v>
      </c>
      <c r="O54" s="5" t="s">
        <v>132</v>
      </c>
      <c r="P54" s="5" t="s">
        <v>141</v>
      </c>
      <c r="S54" s="5" t="s">
        <v>140</v>
      </c>
      <c r="T54" s="5" t="e">
        <f>VLOOKUP(F54,Project!$C$6:$CG$78,13,FALSE)</f>
        <v>#N/A</v>
      </c>
      <c r="U54" s="59" t="e">
        <f>VLOOKUP(F54,Project!C15:CG102,17,FALSE)</f>
        <v>#N/A</v>
      </c>
      <c r="V54" s="5" t="e">
        <f>VLOOKUP(F54,Project!$C$6:$CG$78,10,FALSE)</f>
        <v>#N/A</v>
      </c>
      <c r="W54" s="5" t="e">
        <f>VLOOKUP(F54,Project!$C$6:$CG$78,12,FALSE)</f>
        <v>#N/A</v>
      </c>
    </row>
    <row r="55" spans="4:25" s="5" customFormat="1">
      <c r="D55" s="5">
        <v>92</v>
      </c>
      <c r="E55" s="5" t="s">
        <v>143</v>
      </c>
      <c r="F55" s="58" t="s">
        <v>149</v>
      </c>
      <c r="G55" s="5" t="s">
        <v>147</v>
      </c>
      <c r="H55" s="5" t="s">
        <v>45</v>
      </c>
      <c r="I55" s="5" t="s">
        <v>72</v>
      </c>
      <c r="J55" s="5" t="s">
        <v>100</v>
      </c>
      <c r="K55" s="5">
        <v>5</v>
      </c>
      <c r="L55" s="5">
        <v>0</v>
      </c>
      <c r="M55" s="5" t="s">
        <v>59</v>
      </c>
      <c r="N55" s="5">
        <v>0</v>
      </c>
      <c r="O55" s="5" t="s">
        <v>132</v>
      </c>
      <c r="P55" s="5" t="s">
        <v>148</v>
      </c>
      <c r="S55" s="5" t="s">
        <v>140</v>
      </c>
      <c r="T55" s="5" t="e">
        <f>VLOOKUP(F55,Project!$C$6:$CG$78,13,FALSE)</f>
        <v>#N/A</v>
      </c>
      <c r="U55" s="59" t="e">
        <f>VLOOKUP(F55,Project!C15:CG103,17,FALSE)</f>
        <v>#N/A</v>
      </c>
      <c r="V55" s="5" t="e">
        <f>VLOOKUP(F55,Project!$C$6:$CG$78,10,FALSE)</f>
        <v>#N/A</v>
      </c>
      <c r="W55" s="5" t="e">
        <f>VLOOKUP(F55,Project!$C$6:$CG$78,12,FALSE)</f>
        <v>#N/A</v>
      </c>
    </row>
    <row r="56" spans="4:25" s="5" customFormat="1">
      <c r="D56" s="5">
        <v>86</v>
      </c>
      <c r="E56" s="5" t="s">
        <v>143</v>
      </c>
      <c r="F56" s="58" t="s">
        <v>160</v>
      </c>
      <c r="G56" s="5" t="s">
        <v>159</v>
      </c>
      <c r="H56" s="5" t="s">
        <v>45</v>
      </c>
      <c r="I56" s="5" t="s">
        <v>72</v>
      </c>
      <c r="J56" s="5" t="s">
        <v>100</v>
      </c>
      <c r="K56" s="5">
        <v>5</v>
      </c>
      <c r="L56" s="5">
        <v>0</v>
      </c>
      <c r="M56" s="5" t="s">
        <v>59</v>
      </c>
      <c r="N56" s="5" t="s">
        <v>70</v>
      </c>
      <c r="O56" s="5" t="s">
        <v>132</v>
      </c>
      <c r="P56" s="5" t="s">
        <v>148</v>
      </c>
      <c r="S56" s="5" t="s">
        <v>140</v>
      </c>
      <c r="T56" s="5" t="e">
        <f>VLOOKUP(F56,Project!$C$6:$CG$78,13,FALSE)</f>
        <v>#N/A</v>
      </c>
      <c r="U56" s="59" t="e">
        <f>VLOOKUP(F56,Project!C15:CG103,17,FALSE)</f>
        <v>#N/A</v>
      </c>
      <c r="V56" s="5" t="e">
        <f>VLOOKUP(F56,Project!$C$6:$CG$78,10,FALSE)</f>
        <v>#N/A</v>
      </c>
      <c r="W56" s="5" t="e">
        <f>VLOOKUP(F56,Project!$C$6:$CG$78,12,FALSE)</f>
        <v>#N/A</v>
      </c>
    </row>
    <row r="57" spans="4:25" s="5" customFormat="1">
      <c r="D57" s="5">
        <v>91</v>
      </c>
      <c r="E57" s="5" t="s">
        <v>143</v>
      </c>
      <c r="F57" s="5" t="s">
        <v>151</v>
      </c>
      <c r="G57" s="5" t="s">
        <v>150</v>
      </c>
      <c r="H57" s="5" t="s">
        <v>45</v>
      </c>
      <c r="I57" s="5" t="s">
        <v>72</v>
      </c>
      <c r="J57" s="5" t="s">
        <v>100</v>
      </c>
      <c r="K57" s="5">
        <v>5</v>
      </c>
      <c r="L57" s="5">
        <v>0</v>
      </c>
      <c r="M57" s="5" t="s">
        <v>59</v>
      </c>
      <c r="N57" s="5">
        <v>0</v>
      </c>
      <c r="O57" s="5" t="s">
        <v>132</v>
      </c>
      <c r="P57" s="5" t="s">
        <v>78</v>
      </c>
      <c r="S57" s="5" t="s">
        <v>140</v>
      </c>
      <c r="T57" s="5" t="e">
        <f>VLOOKUP(F57,Project!$C$6:$CG$78,13,FALSE)</f>
        <v>#N/A</v>
      </c>
      <c r="U57" s="59" t="e">
        <f>VLOOKUP(F57,Project!C15:CG104,17,FALSE)</f>
        <v>#N/A</v>
      </c>
      <c r="V57" s="5" t="e">
        <f>VLOOKUP(F57,Project!$C$6:$CG$78,10,FALSE)</f>
        <v>#N/A</v>
      </c>
      <c r="W57" s="5" t="e">
        <f>VLOOKUP(F57,Project!$C$6:$CG$78,12,FALSE)</f>
        <v>#N/A</v>
      </c>
    </row>
    <row r="58" spans="4:25" s="5" customFormat="1">
      <c r="E58" s="5" t="s">
        <v>909</v>
      </c>
      <c r="F58" s="63" t="s">
        <v>559</v>
      </c>
      <c r="G58" s="5" t="s">
        <v>913</v>
      </c>
      <c r="H58" s="5" t="e">
        <f>VLOOKUP(F58,Project!C15:CG104,38,FALSE)</f>
        <v>#N/A</v>
      </c>
      <c r="I58" s="5" t="e">
        <f>VLOOKUP(F58,Project!C15:CG104,3,FALSE)</f>
        <v>#N/A</v>
      </c>
      <c r="J58" s="5" t="e">
        <f>VLOOKUP(F58,Project!C15:CG104,4,FALSE)</f>
        <v>#N/A</v>
      </c>
      <c r="K58" s="5" t="e">
        <f>VLOOKUP(F58,Project!C15:CG104,5,FALSE)</f>
        <v>#N/A</v>
      </c>
      <c r="L58" s="5" t="e">
        <f>VLOOKUP(F58,Project!C15:CG104,6,FALSE)</f>
        <v>#N/A</v>
      </c>
      <c r="M58" s="5" t="e">
        <f>VLOOKUP(F58,Project!C15:CG104,9,FALSE)</f>
        <v>#N/A</v>
      </c>
      <c r="N58" s="5">
        <v>0</v>
      </c>
      <c r="O58" s="5" t="s">
        <v>25</v>
      </c>
      <c r="P58" s="5" t="s">
        <v>148</v>
      </c>
      <c r="T58" s="5" t="e">
        <f>VLOOKUP(F58,Project!$C$6:$CG$78,13,FALSE)</f>
        <v>#N/A</v>
      </c>
      <c r="U58" s="59" t="e">
        <f>VLOOKUP(F58,Project!C15:CG104,17,FALSE)</f>
        <v>#N/A</v>
      </c>
      <c r="V58" s="5" t="e">
        <f>VLOOKUP(F58,Project!$C$6:$CG$78,10,FALSE)</f>
        <v>#N/A</v>
      </c>
      <c r="W58" s="5" t="e">
        <f>VLOOKUP(F58,Project!$C$6:$CG$78,12,FALSE)</f>
        <v>#N/A</v>
      </c>
    </row>
    <row r="59" spans="4:25" s="5" customFormat="1">
      <c r="U59" s="59"/>
    </row>
    <row r="60" spans="4:25" s="5" customFormat="1">
      <c r="P60" s="6"/>
      <c r="U60" s="59"/>
    </row>
    <row r="61" spans="4:25" s="56" customFormat="1" ht="14.4" customHeight="1">
      <c r="D61" s="55" t="s">
        <v>906</v>
      </c>
      <c r="U61" s="61"/>
    </row>
    <row r="62" spans="4:25">
      <c r="U62" s="60"/>
    </row>
    <row r="63" spans="4:25">
      <c r="D63" s="1">
        <v>11</v>
      </c>
      <c r="E63" s="5" t="s">
        <v>205</v>
      </c>
      <c r="F63" s="58" t="s">
        <v>302</v>
      </c>
      <c r="G63" s="5" t="s">
        <v>301</v>
      </c>
      <c r="H63" s="5" t="s">
        <v>36</v>
      </c>
      <c r="I63" s="5" t="s">
        <v>72</v>
      </c>
      <c r="J63" s="5" t="s">
        <v>84</v>
      </c>
      <c r="K63" s="5">
        <v>2</v>
      </c>
      <c r="L63" s="5">
        <v>6</v>
      </c>
      <c r="M63" s="5" t="s">
        <v>41</v>
      </c>
      <c r="N63" s="5" t="s">
        <v>70</v>
      </c>
      <c r="O63" s="5" t="s">
        <v>63</v>
      </c>
      <c r="P63" s="5" t="s">
        <v>55</v>
      </c>
      <c r="Q63" s="5"/>
      <c r="R63" s="5"/>
      <c r="S63" s="5" t="s">
        <v>176</v>
      </c>
      <c r="T63" s="5" t="e">
        <f>VLOOKUP(F63,Project!$C$6:$CG$78,13,FALSE)</f>
        <v>#N/A</v>
      </c>
      <c r="U63" s="59">
        <v>3004</v>
      </c>
      <c r="V63" s="5" t="e">
        <f>VLOOKUP(F63,Project!$C$6:$CG$78,10,FALSE)</f>
        <v>#N/A</v>
      </c>
      <c r="W63" s="5" t="s">
        <v>237</v>
      </c>
      <c r="X63" s="5"/>
      <c r="Y63" s="5"/>
    </row>
    <row r="64" spans="4:25">
      <c r="D64" s="1">
        <v>110</v>
      </c>
      <c r="E64" s="5" t="s">
        <v>87</v>
      </c>
      <c r="F64" s="58" t="s">
        <v>115</v>
      </c>
      <c r="G64" s="5" t="s">
        <v>113</v>
      </c>
      <c r="H64" s="5" t="s">
        <v>36</v>
      </c>
      <c r="I64" s="5" t="s">
        <v>72</v>
      </c>
      <c r="J64" s="5" t="s">
        <v>84</v>
      </c>
      <c r="K64" s="5">
        <v>2</v>
      </c>
      <c r="L64" s="5" t="s">
        <v>114</v>
      </c>
      <c r="M64" s="5" t="s">
        <v>53</v>
      </c>
      <c r="N64" s="5" t="s">
        <v>103</v>
      </c>
      <c r="O64" s="5" t="s">
        <v>38</v>
      </c>
      <c r="P64" s="5" t="s">
        <v>51</v>
      </c>
      <c r="Q64" s="5"/>
      <c r="R64" s="5"/>
      <c r="S64" s="5">
        <v>0</v>
      </c>
      <c r="T64" s="5" t="e">
        <f>VLOOKUP(F64,Project!$C$6:$CG$78,13,FALSE)</f>
        <v>#N/A</v>
      </c>
      <c r="U64" s="59">
        <v>600</v>
      </c>
      <c r="V64" s="5" t="e">
        <f>VLOOKUP(F64,Project!$C$6:$CG$78,10,FALSE)</f>
        <v>#N/A</v>
      </c>
      <c r="W64" s="5">
        <v>0</v>
      </c>
      <c r="X64" s="5"/>
      <c r="Y64" s="5"/>
    </row>
    <row r="65" spans="4:25">
      <c r="D65" s="1">
        <v>83</v>
      </c>
      <c r="E65" s="5" t="s">
        <v>82</v>
      </c>
      <c r="F65" s="58" t="s">
        <v>167</v>
      </c>
      <c r="G65" s="5" t="s">
        <v>163</v>
      </c>
      <c r="H65" s="5" t="s">
        <v>36</v>
      </c>
      <c r="I65" s="5" t="s">
        <v>85</v>
      </c>
      <c r="J65" s="5" t="s">
        <v>100</v>
      </c>
      <c r="K65" s="5">
        <v>6</v>
      </c>
      <c r="L65" s="5" t="s">
        <v>166</v>
      </c>
      <c r="M65" s="5" t="s">
        <v>80</v>
      </c>
      <c r="N65" s="5">
        <v>0</v>
      </c>
      <c r="O65" s="5" t="s">
        <v>63</v>
      </c>
      <c r="P65" s="5" t="s">
        <v>148</v>
      </c>
      <c r="Q65" s="5"/>
      <c r="R65" s="5"/>
      <c r="S65" s="5" t="s">
        <v>140</v>
      </c>
      <c r="T65" s="5" t="str">
        <f>VLOOKUP(F65,Project!$C$6:$CG$78,13,FALSE)</f>
        <v xml:space="preserve"> Circular blue economy, emissions reduction</v>
      </c>
      <c r="U65" s="59">
        <v>40.799999999999997</v>
      </c>
      <c r="V65" s="5" t="str">
        <f>VLOOKUP(F65,Project!$C$6:$CG$78,10,FALSE)</f>
        <v>DR Congo</v>
      </c>
      <c r="W65" s="5" t="s">
        <v>164</v>
      </c>
      <c r="X65" s="5"/>
      <c r="Y65" s="5"/>
    </row>
    <row r="66" spans="4:25">
      <c r="D66" s="1">
        <v>126</v>
      </c>
      <c r="E66" s="5" t="s">
        <v>17</v>
      </c>
      <c r="F66" s="5" t="s">
        <v>73</v>
      </c>
      <c r="G66" s="5" t="s">
        <v>69</v>
      </c>
      <c r="H66" s="5" t="s">
        <v>45</v>
      </c>
      <c r="I66" s="5" t="s">
        <v>72</v>
      </c>
      <c r="J66" s="5" t="s">
        <v>71</v>
      </c>
      <c r="K66" s="5">
        <v>6</v>
      </c>
      <c r="L66" s="5">
        <v>2</v>
      </c>
      <c r="M66" s="5" t="s">
        <v>26</v>
      </c>
      <c r="N66" s="5" t="s">
        <v>70</v>
      </c>
      <c r="O66" s="5" t="s">
        <v>38</v>
      </c>
      <c r="P66" s="5" t="s">
        <v>55</v>
      </c>
      <c r="Q66" s="5"/>
      <c r="R66" s="5"/>
      <c r="S66" s="5">
        <v>0</v>
      </c>
      <c r="T66" s="5" t="e">
        <f>VLOOKUP(F66,Project!$C$6:$CG$78,13,FALSE)</f>
        <v>#N/A</v>
      </c>
      <c r="U66" s="62">
        <v>1000</v>
      </c>
      <c r="V66" s="5" t="e">
        <f>VLOOKUP(F66,Project!$C$6:$CG$78,10,FALSE)</f>
        <v>#N/A</v>
      </c>
      <c r="W66" s="5">
        <v>0</v>
      </c>
      <c r="X66" s="5"/>
      <c r="Y66" s="5"/>
    </row>
    <row r="67" spans="4:25">
      <c r="E67" s="5" t="s">
        <v>87</v>
      </c>
      <c r="F67" s="5" t="s">
        <v>101</v>
      </c>
      <c r="G67" s="5" t="s">
        <v>99</v>
      </c>
      <c r="H67" s="5" t="e">
        <f>VLOOKUP(F67,Project!C19:CG108,38,FALSE)</f>
        <v>#N/A</v>
      </c>
      <c r="I67" s="5" t="e">
        <f>VLOOKUP(F67,Project!C19:CG108,3,FALSE)</f>
        <v>#N/A</v>
      </c>
      <c r="J67" s="5" t="e">
        <f>VLOOKUP(F67,Project!C19:CG108,4,FALSE)</f>
        <v>#N/A</v>
      </c>
      <c r="K67" s="5" t="e">
        <f>VLOOKUP(F67,Project!C19:CG108,5,FALSE)</f>
        <v>#N/A</v>
      </c>
      <c r="L67" s="5" t="e">
        <f>VLOOKUP(F67,Project!C19:CG108,6,FALSE)</f>
        <v>#N/A</v>
      </c>
      <c r="M67" s="5" t="e">
        <f>VLOOKUP(F67,Project!C19:CG108,9,FALSE)</f>
        <v>#N/A</v>
      </c>
      <c r="N67" s="5" t="s">
        <v>70</v>
      </c>
      <c r="O67" s="5" t="s">
        <v>38</v>
      </c>
      <c r="P67" s="5" t="s">
        <v>51</v>
      </c>
      <c r="Q67" s="5"/>
      <c r="R67" s="5"/>
      <c r="S67" s="5">
        <v>0</v>
      </c>
      <c r="T67" s="5" t="e">
        <f>VLOOKUP(F67,Project!$C$6:$CG$78,13,FALSE)</f>
        <v>#N/A</v>
      </c>
      <c r="U67" s="59" t="e">
        <f>VLOOKUP(F67,Project!C19:CG108,17,FALSE)</f>
        <v>#N/A</v>
      </c>
      <c r="V67" s="5" t="e">
        <f>VLOOKUP(F67,Project!$C$6:$CG$78,10,FALSE)</f>
        <v>#N/A</v>
      </c>
      <c r="W67" s="5"/>
      <c r="X67" s="5"/>
      <c r="Y67" s="5"/>
    </row>
    <row r="68" spans="4:25">
      <c r="E68" s="1" t="s">
        <v>916</v>
      </c>
      <c r="F68" s="63" t="s">
        <v>468</v>
      </c>
      <c r="G68" s="5" t="s">
        <v>531</v>
      </c>
      <c r="H68" s="5" t="str">
        <f>VLOOKUP(F68,Project!C19:CG109,38,FALSE)</f>
        <v>No</v>
      </c>
      <c r="I68" s="5" t="str">
        <f>VLOOKUP(F68,Project!C19:CG109,3,FALSE)</f>
        <v>NOT</v>
      </c>
      <c r="J68" s="5" t="str">
        <f>VLOOKUP(F68,Project!C19:CG109,4,FALSE)</f>
        <v>EXTENDED</v>
      </c>
      <c r="K68" s="5" t="str">
        <f>VLOOKUP(F68,Project!C19:CG109,5,FALSE)</f>
        <v>Cities</v>
      </c>
      <c r="L68" s="5">
        <f>VLOOKUP(F68,Project!C19:CG109,6,FALSE)</f>
        <v>0</v>
      </c>
      <c r="M68" s="5" t="str">
        <f>VLOOKUP(F68,Project!C19:CG109,9,FALSE)</f>
        <v>West Africa</v>
      </c>
      <c r="N68" s="5" t="s">
        <v>990</v>
      </c>
      <c r="O68" s="5" t="s">
        <v>38</v>
      </c>
      <c r="P68" s="5" t="s">
        <v>51</v>
      </c>
      <c r="Q68" s="5"/>
      <c r="R68" s="5"/>
      <c r="S68" s="5">
        <v>0</v>
      </c>
      <c r="T68" s="5" t="str">
        <f>VLOOKUP(F68,Project!$C$6:$CG$78,13,FALSE)</f>
        <v>Water &amp; Cities</v>
      </c>
      <c r="U68" s="59" t="str">
        <f>VLOOKUP(F68,Project!C19:CG109,17,FALSE)</f>
        <v>No funding partner yet; Project is proposed by the Lagos State Governement  Ministry of Environment</v>
      </c>
      <c r="V68" s="5" t="str">
        <f>VLOOKUP(F68,Project!$C$6:$CG$78,10,FALSE)</f>
        <v>Nigeria</v>
      </c>
      <c r="W68" s="5" t="str">
        <f>VLOOKUP(F68,Project!$C$6:$CG$78,12,FALSE)</f>
        <v>Nigeria: Optimized drainage systems in a State severy impacted by Sea Level rise &amp; extreme precipitation</v>
      </c>
      <c r="X68" s="5"/>
      <c r="Y68" s="5"/>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3FF79-FFB5-424C-9C0E-78DDC63ED73A}">
  <dimension ref="A1:DM27"/>
  <sheetViews>
    <sheetView zoomScale="71" zoomScaleNormal="71" workbookViewId="0">
      <selection activeCell="B22" sqref="B22"/>
    </sheetView>
  </sheetViews>
  <sheetFormatPr defaultColWidth="8.81640625" defaultRowHeight="12.5"/>
  <cols>
    <col min="1" max="1" width="11" style="134" customWidth="1"/>
    <col min="2" max="2" width="39.453125" style="134" customWidth="1"/>
    <col min="3" max="80" width="11" style="134" customWidth="1"/>
    <col min="81" max="85" width="21" style="134" customWidth="1"/>
    <col min="86" max="117" width="11" style="134" customWidth="1"/>
    <col min="118" max="16384" width="8.81640625" style="134"/>
  </cols>
  <sheetData>
    <row r="1" spans="1:117" s="139" customFormat="1" ht="12.5" customHeight="1">
      <c r="A1" s="139" t="s">
        <v>421</v>
      </c>
      <c r="B1" s="139" t="s">
        <v>342</v>
      </c>
      <c r="C1" s="139" t="s">
        <v>343</v>
      </c>
      <c r="D1" s="139" t="s">
        <v>351</v>
      </c>
      <c r="E1" s="139" t="s">
        <v>349</v>
      </c>
      <c r="F1" s="18" t="s">
        <v>350</v>
      </c>
      <c r="G1" s="139" t="s">
        <v>350</v>
      </c>
      <c r="H1" s="139" t="s">
        <v>352</v>
      </c>
      <c r="I1" s="139" t="s">
        <v>353</v>
      </c>
      <c r="J1" s="139" t="s">
        <v>354</v>
      </c>
      <c r="K1" s="18" t="s">
        <v>355</v>
      </c>
      <c r="L1" s="139" t="s">
        <v>356</v>
      </c>
      <c r="M1" s="18" t="s">
        <v>358</v>
      </c>
      <c r="N1" s="140" t="s">
        <v>424</v>
      </c>
      <c r="O1" s="18" t="s">
        <v>361</v>
      </c>
      <c r="P1" s="18" t="s">
        <v>362</v>
      </c>
      <c r="Q1" s="18" t="s">
        <v>425</v>
      </c>
      <c r="R1" s="18" t="s">
        <v>426</v>
      </c>
      <c r="S1" s="18" t="s">
        <v>365</v>
      </c>
      <c r="T1" s="18" t="s">
        <v>2330</v>
      </c>
      <c r="U1" s="18" t="s">
        <v>367</v>
      </c>
      <c r="V1" s="18" t="s">
        <v>368</v>
      </c>
      <c r="W1" s="18" t="s">
        <v>541</v>
      </c>
      <c r="X1" s="18" t="s">
        <v>370</v>
      </c>
      <c r="Y1" s="18" t="s">
        <v>542</v>
      </c>
      <c r="Z1" s="18" t="s">
        <v>543</v>
      </c>
      <c r="AA1" s="18" t="s">
        <v>372</v>
      </c>
      <c r="AB1" s="18" t="s">
        <v>373</v>
      </c>
      <c r="AC1" s="18" t="s">
        <v>3003</v>
      </c>
      <c r="AD1" s="18" t="s">
        <v>544</v>
      </c>
      <c r="AE1" s="18" t="s">
        <v>374</v>
      </c>
      <c r="AF1" s="18" t="s">
        <v>546</v>
      </c>
      <c r="AG1" s="18" t="s">
        <v>375</v>
      </c>
      <c r="AH1" s="18" t="s">
        <v>376</v>
      </c>
      <c r="AI1" s="18" t="s">
        <v>377</v>
      </c>
      <c r="AJ1" s="18" t="s">
        <v>378</v>
      </c>
      <c r="AK1" s="18" t="s">
        <v>379</v>
      </c>
      <c r="AL1" s="18" t="s">
        <v>380</v>
      </c>
      <c r="AM1" s="18" t="s">
        <v>381</v>
      </c>
      <c r="AN1" s="18" t="s">
        <v>382</v>
      </c>
      <c r="AO1" s="18" t="s">
        <v>383</v>
      </c>
      <c r="AP1" s="18" t="s">
        <v>384</v>
      </c>
      <c r="AQ1" s="18" t="s">
        <v>385</v>
      </c>
      <c r="AR1" s="18" t="s">
        <v>386</v>
      </c>
      <c r="AS1" s="18" t="s">
        <v>387</v>
      </c>
      <c r="AT1" s="18" t="s">
        <v>388</v>
      </c>
      <c r="AU1" s="18" t="s">
        <v>389</v>
      </c>
      <c r="AV1" s="18" t="s">
        <v>3004</v>
      </c>
      <c r="AW1" s="18" t="s">
        <v>3017</v>
      </c>
      <c r="AX1" s="18" t="s">
        <v>392</v>
      </c>
      <c r="AY1" s="18" t="s">
        <v>393</v>
      </c>
      <c r="AZ1" s="18" t="s">
        <v>3019</v>
      </c>
      <c r="BA1" s="18" t="s">
        <v>3018</v>
      </c>
      <c r="BB1" s="18" t="s">
        <v>394</v>
      </c>
      <c r="BC1" s="18" t="s">
        <v>395</v>
      </c>
      <c r="BD1" s="18" t="s">
        <v>397</v>
      </c>
      <c r="BE1" s="18" t="s">
        <v>398</v>
      </c>
      <c r="BF1" s="18" t="s">
        <v>399</v>
      </c>
      <c r="BG1" s="18" t="s">
        <v>400</v>
      </c>
      <c r="BH1" s="18" t="s">
        <v>401</v>
      </c>
      <c r="BI1" s="18" t="s">
        <v>402</v>
      </c>
      <c r="BJ1" s="18" t="s">
        <v>403</v>
      </c>
      <c r="BK1" s="18" t="s">
        <v>404</v>
      </c>
      <c r="BL1" s="18" t="s">
        <v>405</v>
      </c>
      <c r="BM1" s="18" t="s">
        <v>406</v>
      </c>
      <c r="BN1" s="18" t="s">
        <v>3029</v>
      </c>
      <c r="BO1" s="18" t="s">
        <v>408</v>
      </c>
      <c r="BP1" s="18" t="s">
        <v>3030</v>
      </c>
      <c r="BQ1" s="18" t="s">
        <v>3031</v>
      </c>
      <c r="BR1" s="18" t="s">
        <v>411</v>
      </c>
      <c r="BS1" s="18" t="s">
        <v>412</v>
      </c>
      <c r="BT1" s="18" t="s">
        <v>413</v>
      </c>
      <c r="BU1" s="18" t="s">
        <v>414</v>
      </c>
      <c r="BV1" s="18" t="s">
        <v>415</v>
      </c>
      <c r="BW1" s="18" t="s">
        <v>416</v>
      </c>
      <c r="BX1" s="18" t="s">
        <v>418</v>
      </c>
      <c r="BY1" s="18" t="s">
        <v>419</v>
      </c>
      <c r="BZ1" s="18" t="s">
        <v>420</v>
      </c>
      <c r="CA1" s="139" t="s">
        <v>2982</v>
      </c>
      <c r="CB1" s="139" t="s">
        <v>2981</v>
      </c>
      <c r="CC1" s="139" t="s">
        <v>2371</v>
      </c>
      <c r="CD1" s="139" t="s">
        <v>1869</v>
      </c>
      <c r="CE1" s="139" t="s">
        <v>2980</v>
      </c>
      <c r="CF1" s="139" t="s">
        <v>2979</v>
      </c>
      <c r="CG1" s="139" t="s">
        <v>2978</v>
      </c>
      <c r="CH1" s="139" t="s">
        <v>2977</v>
      </c>
      <c r="CI1" s="139" t="s">
        <v>2976</v>
      </c>
      <c r="CJ1" s="139" t="s">
        <v>2975</v>
      </c>
      <c r="CK1" s="139" t="s">
        <v>2974</v>
      </c>
      <c r="CL1" s="139" t="s">
        <v>2973</v>
      </c>
      <c r="CM1" s="139" t="s">
        <v>2972</v>
      </c>
      <c r="CN1" s="139" t="s">
        <v>2971</v>
      </c>
      <c r="CO1" s="139" t="s">
        <v>2970</v>
      </c>
      <c r="CP1" s="139" t="s">
        <v>2969</v>
      </c>
      <c r="CQ1" s="139" t="s">
        <v>2968</v>
      </c>
      <c r="CR1" s="139" t="s">
        <v>2967</v>
      </c>
      <c r="CS1" s="139" t="s">
        <v>2966</v>
      </c>
      <c r="CT1" s="139" t="s">
        <v>2965</v>
      </c>
      <c r="CU1" s="139" t="s">
        <v>2964</v>
      </c>
      <c r="CV1" s="139" t="s">
        <v>2963</v>
      </c>
      <c r="CW1" s="139" t="s">
        <v>2962</v>
      </c>
      <c r="CX1" s="139" t="s">
        <v>2961</v>
      </c>
      <c r="CY1" s="139" t="s">
        <v>2960</v>
      </c>
      <c r="CZ1" s="139" t="s">
        <v>2959</v>
      </c>
      <c r="DA1" s="139" t="s">
        <v>2958</v>
      </c>
      <c r="DB1" s="139" t="s">
        <v>2957</v>
      </c>
      <c r="DC1" s="139" t="s">
        <v>2956</v>
      </c>
      <c r="DD1" s="139" t="s">
        <v>2955</v>
      </c>
      <c r="DE1" s="139" t="s">
        <v>2954</v>
      </c>
      <c r="DF1" s="139" t="s">
        <v>2953</v>
      </c>
      <c r="DG1" s="139" t="s">
        <v>2952</v>
      </c>
      <c r="DH1" s="139" t="s">
        <v>2951</v>
      </c>
      <c r="DI1" s="139" t="s">
        <v>2950</v>
      </c>
      <c r="DJ1" s="139" t="s">
        <v>327</v>
      </c>
      <c r="DK1" s="139" t="s">
        <v>2949</v>
      </c>
      <c r="DL1" s="139" t="s">
        <v>2948</v>
      </c>
      <c r="DM1" s="139" t="s">
        <v>2947</v>
      </c>
    </row>
    <row r="2" spans="1:117" ht="12.5" customHeight="1">
      <c r="A2" s="134" t="s">
        <v>2946</v>
      </c>
      <c r="B2" s="134" t="s">
        <v>1029</v>
      </c>
      <c r="C2" s="134" t="s">
        <v>2945</v>
      </c>
      <c r="D2" s="134" t="s">
        <v>450</v>
      </c>
      <c r="E2" s="134" t="s">
        <v>2601</v>
      </c>
      <c r="F2" s="134" t="s">
        <v>1035</v>
      </c>
      <c r="G2" s="134" t="s">
        <v>2786</v>
      </c>
      <c r="H2" s="134" t="s">
        <v>2984</v>
      </c>
      <c r="I2" s="134" t="s">
        <v>432</v>
      </c>
      <c r="J2" s="134" t="s">
        <v>2944</v>
      </c>
      <c r="K2" s="134" t="s">
        <v>2943</v>
      </c>
      <c r="L2" s="134" t="s">
        <v>2381</v>
      </c>
      <c r="M2" s="134" t="s">
        <v>1035</v>
      </c>
      <c r="N2" s="134" t="s">
        <v>2942</v>
      </c>
      <c r="O2" s="134" t="s">
        <v>2941</v>
      </c>
      <c r="P2" s="134" t="s">
        <v>467</v>
      </c>
      <c r="S2" s="134" t="s">
        <v>2198</v>
      </c>
      <c r="T2" s="134" t="s">
        <v>2931</v>
      </c>
      <c r="V2" s="134" t="s">
        <v>434</v>
      </c>
      <c r="W2" s="134" t="s">
        <v>539</v>
      </c>
      <c r="X2" s="134" t="s">
        <v>2940</v>
      </c>
      <c r="Y2" s="134" t="s">
        <v>2476</v>
      </c>
      <c r="Z2" s="134" t="s">
        <v>2939</v>
      </c>
      <c r="AA2" s="134" t="s">
        <v>2938</v>
      </c>
      <c r="AB2" s="134" t="s">
        <v>434</v>
      </c>
      <c r="AC2" s="134" t="s">
        <v>447</v>
      </c>
      <c r="AD2" s="134" t="s">
        <v>2937</v>
      </c>
      <c r="AE2" s="134" t="s">
        <v>450</v>
      </c>
      <c r="AG2" s="134" t="s">
        <v>450</v>
      </c>
      <c r="AH2" s="134" t="s">
        <v>477</v>
      </c>
      <c r="AI2" s="134" t="s">
        <v>452</v>
      </c>
      <c r="AJ2" s="134">
        <v>202022</v>
      </c>
      <c r="AK2" s="134">
        <v>202223</v>
      </c>
      <c r="AL2" s="134" t="s">
        <v>2407</v>
      </c>
      <c r="AM2" s="134">
        <v>202526</v>
      </c>
      <c r="AN2" s="134">
        <v>202630</v>
      </c>
      <c r="AO2" s="134" t="s">
        <v>2936</v>
      </c>
      <c r="AP2" s="134" t="s">
        <v>2935</v>
      </c>
      <c r="AS2" s="134" t="s">
        <v>2934</v>
      </c>
      <c r="AT2" s="134" t="s">
        <v>2933</v>
      </c>
      <c r="AU2" s="134" t="s">
        <v>2932</v>
      </c>
      <c r="AV2" s="134" t="s">
        <v>3005</v>
      </c>
      <c r="AW2" s="134" t="s">
        <v>2931</v>
      </c>
      <c r="AX2" s="134" t="s">
        <v>2930</v>
      </c>
      <c r="AY2" s="134" t="s">
        <v>2929</v>
      </c>
      <c r="AZ2" s="134" t="s">
        <v>3020</v>
      </c>
      <c r="BA2" s="134" t="s">
        <v>2402</v>
      </c>
      <c r="BB2" s="134" t="s">
        <v>2928</v>
      </c>
      <c r="BC2" s="134" t="s">
        <v>2927</v>
      </c>
      <c r="BM2" s="134" t="s">
        <v>450</v>
      </c>
      <c r="BR2" s="134" t="s">
        <v>539</v>
      </c>
      <c r="BS2" s="134" t="s">
        <v>539</v>
      </c>
      <c r="BV2" s="134" t="s">
        <v>539</v>
      </c>
      <c r="CA2" s="134" t="s">
        <v>2373</v>
      </c>
      <c r="CB2" s="134" t="s">
        <v>2372</v>
      </c>
      <c r="CC2" s="135">
        <v>44811.242280092592</v>
      </c>
      <c r="CG2" s="135">
        <v>44811.368854166663</v>
      </c>
      <c r="CH2" s="134" t="s">
        <v>2371</v>
      </c>
      <c r="CI2" s="134" t="s">
        <v>2370</v>
      </c>
      <c r="CJ2" s="134" t="s">
        <v>2719</v>
      </c>
      <c r="CK2" s="134" t="s">
        <v>2368</v>
      </c>
      <c r="CL2" s="134" t="s">
        <v>2367</v>
      </c>
      <c r="CP2" s="134" t="s">
        <v>2831</v>
      </c>
      <c r="CQ2" s="134" t="s">
        <v>2926</v>
      </c>
      <c r="CR2" s="134" t="s">
        <v>2926</v>
      </c>
      <c r="CX2" s="134" t="s">
        <v>2364</v>
      </c>
      <c r="DG2" s="134" t="s">
        <v>1046</v>
      </c>
      <c r="DH2" s="134" t="s">
        <v>1046</v>
      </c>
      <c r="DI2" s="134" t="s">
        <v>2925</v>
      </c>
      <c r="DJ2" s="134" t="s">
        <v>1086</v>
      </c>
      <c r="DK2" s="134">
        <v>13.762499999999999</v>
      </c>
      <c r="DL2" s="134">
        <v>100.53100000000001</v>
      </c>
      <c r="DM2" s="134" t="s">
        <v>2924</v>
      </c>
    </row>
    <row r="3" spans="1:117" ht="12.5" customHeight="1">
      <c r="A3" s="134" t="s">
        <v>2923</v>
      </c>
      <c r="B3" s="134" t="s">
        <v>1030</v>
      </c>
      <c r="C3" s="136" t="s">
        <v>2922</v>
      </c>
      <c r="D3" s="134" t="s">
        <v>472</v>
      </c>
      <c r="E3" s="134" t="s">
        <v>2523</v>
      </c>
      <c r="F3" s="134" t="s">
        <v>2921</v>
      </c>
      <c r="G3" s="134" t="s">
        <v>2920</v>
      </c>
      <c r="H3" s="134" t="s">
        <v>1035</v>
      </c>
      <c r="I3" s="134" t="s">
        <v>224</v>
      </c>
      <c r="J3" s="134" t="s">
        <v>2919</v>
      </c>
      <c r="K3" s="134" t="s">
        <v>224</v>
      </c>
      <c r="L3" s="134" t="s">
        <v>2734</v>
      </c>
      <c r="M3" s="134" t="s">
        <v>2918</v>
      </c>
      <c r="N3" s="134" t="s">
        <v>2917</v>
      </c>
      <c r="O3" s="134" t="s">
        <v>2916</v>
      </c>
      <c r="S3" s="134" t="s">
        <v>2915</v>
      </c>
      <c r="T3" s="134" t="s">
        <v>2914</v>
      </c>
      <c r="V3" s="134" t="s">
        <v>2913</v>
      </c>
      <c r="W3" s="134" t="s">
        <v>2998</v>
      </c>
      <c r="X3" s="134" t="s">
        <v>2912</v>
      </c>
      <c r="Y3" s="134" t="s">
        <v>2911</v>
      </c>
      <c r="Z3" s="134" t="s">
        <v>2910</v>
      </c>
      <c r="AA3" s="134" t="s">
        <v>2909</v>
      </c>
      <c r="AB3" s="134" t="s">
        <v>2908</v>
      </c>
      <c r="AC3" s="134" t="s">
        <v>447</v>
      </c>
      <c r="AD3" s="134" t="s">
        <v>2907</v>
      </c>
      <c r="AE3" s="134" t="s">
        <v>449</v>
      </c>
      <c r="AF3" s="134" t="s">
        <v>2906</v>
      </c>
      <c r="AG3" s="134" t="s">
        <v>450</v>
      </c>
      <c r="AH3" s="134" t="s">
        <v>2905</v>
      </c>
      <c r="AI3" s="134" t="s">
        <v>550</v>
      </c>
      <c r="AJ3" s="134" t="s">
        <v>1869</v>
      </c>
      <c r="AK3" s="134" t="s">
        <v>1869</v>
      </c>
      <c r="AL3" s="134" t="s">
        <v>1869</v>
      </c>
      <c r="AM3" s="134" t="s">
        <v>1869</v>
      </c>
      <c r="AN3" s="134" t="s">
        <v>2904</v>
      </c>
      <c r="AO3" s="134" t="s">
        <v>2903</v>
      </c>
      <c r="AP3" s="134" t="s">
        <v>1869</v>
      </c>
      <c r="AS3" s="134" t="s">
        <v>434</v>
      </c>
      <c r="AT3" s="134" t="s">
        <v>434</v>
      </c>
      <c r="AU3" s="134" t="s">
        <v>2902</v>
      </c>
      <c r="AV3" s="134" t="s">
        <v>3006</v>
      </c>
      <c r="AW3" s="134" t="s">
        <v>2901</v>
      </c>
      <c r="AX3" s="134" t="s">
        <v>2900</v>
      </c>
      <c r="AY3" s="134" t="s">
        <v>2899</v>
      </c>
      <c r="AZ3" s="134" t="s">
        <v>3006</v>
      </c>
      <c r="BA3" s="134" t="s">
        <v>2898</v>
      </c>
      <c r="BB3" s="134" t="s">
        <v>2897</v>
      </c>
      <c r="BC3" s="134" t="s">
        <v>2896</v>
      </c>
      <c r="BD3" s="134" t="s">
        <v>2895</v>
      </c>
      <c r="BE3" s="134" t="s">
        <v>2894</v>
      </c>
      <c r="BF3" s="134" t="s">
        <v>450</v>
      </c>
      <c r="BG3" s="134" t="s">
        <v>2893</v>
      </c>
      <c r="BH3" s="134" t="s">
        <v>1035</v>
      </c>
      <c r="BI3" s="134" t="s">
        <v>2892</v>
      </c>
      <c r="BJ3" s="134" t="s">
        <v>2891</v>
      </c>
      <c r="BK3" s="134" t="s">
        <v>2890</v>
      </c>
      <c r="BL3" s="138" t="s">
        <v>2889</v>
      </c>
      <c r="BM3" s="134" t="s">
        <v>450</v>
      </c>
      <c r="BR3" s="134" t="s">
        <v>925</v>
      </c>
      <c r="BS3" s="134" t="s">
        <v>2888</v>
      </c>
      <c r="BT3" s="134" t="s">
        <v>2887</v>
      </c>
      <c r="BV3" s="134" t="s">
        <v>2886</v>
      </c>
      <c r="BW3" s="134" t="s">
        <v>2885</v>
      </c>
      <c r="BX3" s="134" t="s">
        <v>2884</v>
      </c>
      <c r="BY3" s="134" t="s">
        <v>462</v>
      </c>
      <c r="BZ3" s="134" t="s">
        <v>2883</v>
      </c>
      <c r="CA3" s="134" t="s">
        <v>2373</v>
      </c>
      <c r="CB3" s="134" t="s">
        <v>2372</v>
      </c>
      <c r="CC3" s="135">
        <v>44817.092106481483</v>
      </c>
      <c r="CD3" s="135">
        <v>44817.17759259259</v>
      </c>
      <c r="CG3" s="135">
        <v>44817.17759259259</v>
      </c>
      <c r="CH3" s="134" t="s">
        <v>1869</v>
      </c>
      <c r="CI3" s="134" t="s">
        <v>2370</v>
      </c>
      <c r="CJ3" s="134" t="s">
        <v>2392</v>
      </c>
      <c r="CK3" s="134" t="s">
        <v>2368</v>
      </c>
      <c r="CL3" s="134" t="s">
        <v>2367</v>
      </c>
      <c r="CP3" s="134" t="s">
        <v>2882</v>
      </c>
      <c r="CQ3" s="134" t="s">
        <v>2881</v>
      </c>
      <c r="CR3" s="134" t="s">
        <v>2881</v>
      </c>
      <c r="CX3" s="134" t="s">
        <v>2364</v>
      </c>
      <c r="DJ3" s="134" t="s">
        <v>1035</v>
      </c>
      <c r="DK3" s="134">
        <v>13</v>
      </c>
      <c r="DL3" s="134">
        <v>105</v>
      </c>
      <c r="DM3" s="134" t="s">
        <v>2880</v>
      </c>
    </row>
    <row r="4" spans="1:117" ht="12.5" customHeight="1">
      <c r="A4" s="134" t="s">
        <v>2879</v>
      </c>
      <c r="B4" s="134" t="s">
        <v>1031</v>
      </c>
      <c r="C4" s="134" t="s">
        <v>2878</v>
      </c>
      <c r="D4" s="134" t="s">
        <v>2877</v>
      </c>
      <c r="E4" s="134" t="s">
        <v>2523</v>
      </c>
      <c r="G4" s="134" t="s">
        <v>1086</v>
      </c>
      <c r="H4" s="134" t="s">
        <v>2985</v>
      </c>
      <c r="I4" s="134" t="s">
        <v>203</v>
      </c>
      <c r="J4" s="134" t="s">
        <v>2876</v>
      </c>
      <c r="K4" s="134" t="s">
        <v>2875</v>
      </c>
      <c r="L4" s="134" t="s">
        <v>2734</v>
      </c>
      <c r="W4" s="134" t="s">
        <v>539</v>
      </c>
      <c r="Y4" s="134" t="s">
        <v>539</v>
      </c>
      <c r="Z4" s="134" t="s">
        <v>539</v>
      </c>
      <c r="AV4" s="134" t="s">
        <v>539</v>
      </c>
      <c r="AZ4" s="134" t="s">
        <v>539</v>
      </c>
      <c r="BR4" s="134" t="s">
        <v>539</v>
      </c>
      <c r="BS4" s="134" t="s">
        <v>539</v>
      </c>
      <c r="BV4" s="134" t="s">
        <v>539</v>
      </c>
      <c r="CA4" s="134" t="s">
        <v>2373</v>
      </c>
      <c r="CB4" s="134" t="s">
        <v>2372</v>
      </c>
      <c r="CC4" s="135">
        <v>44824.194872685184</v>
      </c>
      <c r="CG4" s="135">
        <v>44824.198958333334</v>
      </c>
      <c r="CH4" s="134" t="s">
        <v>2371</v>
      </c>
      <c r="CI4" s="134" t="s">
        <v>2370</v>
      </c>
      <c r="CJ4" s="134" t="s">
        <v>2445</v>
      </c>
      <c r="CK4" s="134" t="s">
        <v>2368</v>
      </c>
      <c r="CL4" s="134" t="s">
        <v>2367</v>
      </c>
      <c r="CP4" s="134" t="s">
        <v>2874</v>
      </c>
      <c r="CQ4" s="134" t="s">
        <v>2873</v>
      </c>
      <c r="CR4" s="134" t="s">
        <v>2873</v>
      </c>
      <c r="CX4" s="134" t="s">
        <v>2364</v>
      </c>
      <c r="DJ4" s="134" t="s">
        <v>1236</v>
      </c>
      <c r="DK4" s="134">
        <v>52.382399999999997</v>
      </c>
      <c r="DL4" s="134">
        <v>4.8994999999999997</v>
      </c>
      <c r="DM4" s="134" t="s">
        <v>2872</v>
      </c>
    </row>
    <row r="5" spans="1:117" ht="12.5" customHeight="1">
      <c r="A5" s="134" t="s">
        <v>2871</v>
      </c>
      <c r="B5" s="134" t="s">
        <v>1032</v>
      </c>
      <c r="C5" s="134" t="s">
        <v>2870</v>
      </c>
      <c r="D5" s="134" t="s">
        <v>2869</v>
      </c>
      <c r="E5" s="134" t="s">
        <v>2416</v>
      </c>
      <c r="F5" s="134" t="s">
        <v>1033</v>
      </c>
      <c r="G5" s="134" t="s">
        <v>2868</v>
      </c>
      <c r="H5" s="134" t="s">
        <v>2986</v>
      </c>
      <c r="I5" s="134" t="s">
        <v>224</v>
      </c>
      <c r="J5" s="134" t="s">
        <v>2867</v>
      </c>
      <c r="K5" s="134" t="s">
        <v>2866</v>
      </c>
      <c r="L5" s="134" t="s">
        <v>2381</v>
      </c>
      <c r="M5" s="134" t="s">
        <v>2865</v>
      </c>
      <c r="N5" s="134" t="s">
        <v>2864</v>
      </c>
      <c r="O5" s="134" t="s">
        <v>2863</v>
      </c>
      <c r="P5" s="134" t="s">
        <v>440</v>
      </c>
      <c r="Q5" s="134" t="s">
        <v>2862</v>
      </c>
      <c r="R5" s="134" t="s">
        <v>2861</v>
      </c>
      <c r="S5" s="134" t="s">
        <v>2860</v>
      </c>
      <c r="T5" s="134" t="s">
        <v>2859</v>
      </c>
      <c r="V5" s="134" t="s">
        <v>2858</v>
      </c>
      <c r="W5" s="134" t="s">
        <v>450</v>
      </c>
      <c r="X5" s="134" t="s">
        <v>484</v>
      </c>
      <c r="Y5" s="134" t="s">
        <v>2857</v>
      </c>
      <c r="Z5" s="134" t="s">
        <v>2856</v>
      </c>
      <c r="AA5" s="134" t="s">
        <v>2855</v>
      </c>
      <c r="AB5" s="134" t="s">
        <v>2854</v>
      </c>
      <c r="AC5" s="134" t="s">
        <v>450</v>
      </c>
      <c r="AE5" s="134" t="s">
        <v>449</v>
      </c>
      <c r="AF5" s="134" t="s">
        <v>2853</v>
      </c>
      <c r="AG5" s="134" t="s">
        <v>450</v>
      </c>
      <c r="AH5" s="134" t="s">
        <v>2852</v>
      </c>
      <c r="AI5" s="134" t="s">
        <v>478</v>
      </c>
      <c r="AJ5" s="134">
        <v>20222023</v>
      </c>
      <c r="AK5" s="134" t="s">
        <v>480</v>
      </c>
      <c r="AL5" s="134" t="s">
        <v>480</v>
      </c>
      <c r="AM5" s="134">
        <v>20232025</v>
      </c>
      <c r="AN5" s="134" t="s">
        <v>2851</v>
      </c>
      <c r="AO5" s="134" t="s">
        <v>2850</v>
      </c>
      <c r="AP5" s="134" t="s">
        <v>2849</v>
      </c>
      <c r="AS5" s="134" t="s">
        <v>2848</v>
      </c>
      <c r="AT5" s="134" t="s">
        <v>2847</v>
      </c>
      <c r="AU5" s="134" t="s">
        <v>2846</v>
      </c>
      <c r="AV5" s="134" t="s">
        <v>3007</v>
      </c>
      <c r="AW5" s="134" t="s">
        <v>2845</v>
      </c>
      <c r="AX5" s="134" t="s">
        <v>2844</v>
      </c>
      <c r="AY5" s="134" t="s">
        <v>2843</v>
      </c>
      <c r="AZ5" s="134" t="s">
        <v>3021</v>
      </c>
      <c r="BA5" s="134" t="s">
        <v>2842</v>
      </c>
      <c r="BB5" s="134" t="s">
        <v>2841</v>
      </c>
      <c r="BC5" s="134" t="s">
        <v>2840</v>
      </c>
      <c r="BM5" s="134" t="s">
        <v>447</v>
      </c>
      <c r="BN5" s="134" t="s">
        <v>2839</v>
      </c>
      <c r="BO5" s="134" t="s">
        <v>2838</v>
      </c>
      <c r="BP5" s="134" t="s">
        <v>502</v>
      </c>
      <c r="BQ5" s="134" t="s">
        <v>2837</v>
      </c>
      <c r="BR5" s="134" t="s">
        <v>2836</v>
      </c>
      <c r="BS5" s="134" t="s">
        <v>2835</v>
      </c>
      <c r="BT5" s="134" t="s">
        <v>484</v>
      </c>
      <c r="BU5" s="134" t="s">
        <v>484</v>
      </c>
      <c r="BV5" s="134" t="s">
        <v>2834</v>
      </c>
      <c r="BW5" s="134" t="s">
        <v>484</v>
      </c>
      <c r="BX5" s="134" t="s">
        <v>2833</v>
      </c>
      <c r="BY5" s="134" t="s">
        <v>462</v>
      </c>
      <c r="BZ5" s="134" t="s">
        <v>2832</v>
      </c>
      <c r="CA5" s="134" t="s">
        <v>2373</v>
      </c>
      <c r="CB5" s="134" t="s">
        <v>2372</v>
      </c>
      <c r="CC5" s="135">
        <v>44825.212326388886</v>
      </c>
      <c r="CD5" s="135">
        <v>44825.243877314817</v>
      </c>
      <c r="CG5" s="135">
        <v>44825.243877314817</v>
      </c>
      <c r="CH5" s="134" t="s">
        <v>1869</v>
      </c>
      <c r="CI5" s="134" t="s">
        <v>2370</v>
      </c>
      <c r="CJ5" s="134" t="s">
        <v>2392</v>
      </c>
      <c r="CK5" s="134" t="s">
        <v>2368</v>
      </c>
      <c r="CL5" s="134" t="s">
        <v>2367</v>
      </c>
      <c r="CP5" s="134" t="s">
        <v>2831</v>
      </c>
      <c r="CQ5" s="134" t="s">
        <v>2830</v>
      </c>
      <c r="CR5" s="134" t="s">
        <v>2830</v>
      </c>
      <c r="CX5" s="134" t="s">
        <v>2364</v>
      </c>
      <c r="DJ5" s="134" t="s">
        <v>1033</v>
      </c>
      <c r="DK5" s="134">
        <v>27.5</v>
      </c>
      <c r="DL5" s="134">
        <v>90.5</v>
      </c>
      <c r="DM5" s="134" t="s">
        <v>2829</v>
      </c>
    </row>
    <row r="6" spans="1:117" ht="12.5" customHeight="1">
      <c r="A6" s="134" t="s">
        <v>2828</v>
      </c>
      <c r="B6" s="134" t="s">
        <v>2827</v>
      </c>
      <c r="C6" s="136" t="s">
        <v>2826</v>
      </c>
      <c r="D6" s="136" t="s">
        <v>2825</v>
      </c>
      <c r="E6" s="134" t="s">
        <v>2416</v>
      </c>
      <c r="F6" s="134" t="s">
        <v>2712</v>
      </c>
      <c r="G6" s="134" t="s">
        <v>2824</v>
      </c>
      <c r="H6" s="134" t="s">
        <v>2987</v>
      </c>
      <c r="I6" s="134" t="s">
        <v>224</v>
      </c>
      <c r="J6" s="134" t="s">
        <v>2823</v>
      </c>
      <c r="K6" s="134" t="s">
        <v>2822</v>
      </c>
      <c r="L6" s="134" t="s">
        <v>2381</v>
      </c>
      <c r="M6" s="134" t="s">
        <v>2821</v>
      </c>
      <c r="N6" s="134" t="s">
        <v>2820</v>
      </c>
      <c r="O6" s="134" t="s">
        <v>2819</v>
      </c>
      <c r="P6" s="134" t="s">
        <v>493</v>
      </c>
      <c r="Q6" s="134" t="s">
        <v>2818</v>
      </c>
      <c r="R6" s="134" t="s">
        <v>2817</v>
      </c>
      <c r="S6" s="134" t="s">
        <v>1960</v>
      </c>
      <c r="T6" s="134" t="s">
        <v>2816</v>
      </c>
      <c r="V6" s="134" t="s">
        <v>2703</v>
      </c>
      <c r="W6" s="134" t="s">
        <v>2999</v>
      </c>
      <c r="X6" s="134" t="s">
        <v>2700</v>
      </c>
      <c r="Y6" s="134" t="s">
        <v>2476</v>
      </c>
      <c r="Z6" s="134" t="s">
        <v>2815</v>
      </c>
      <c r="AA6" s="134" t="s">
        <v>2700</v>
      </c>
      <c r="AB6" s="134" t="s">
        <v>2699</v>
      </c>
      <c r="AC6" s="134" t="s">
        <v>450</v>
      </c>
      <c r="AE6" s="134" t="s">
        <v>449</v>
      </c>
      <c r="AF6" s="134" t="s">
        <v>2814</v>
      </c>
      <c r="AG6" s="134" t="s">
        <v>450</v>
      </c>
      <c r="AH6" s="134" t="s">
        <v>477</v>
      </c>
      <c r="AI6" s="134" t="s">
        <v>1868</v>
      </c>
      <c r="AJ6" s="134" t="s">
        <v>2697</v>
      </c>
      <c r="AK6" s="134" t="s">
        <v>2696</v>
      </c>
      <c r="AL6" s="134" t="s">
        <v>2695</v>
      </c>
      <c r="AM6" s="134" t="s">
        <v>921</v>
      </c>
      <c r="AN6" s="134" t="s">
        <v>2694</v>
      </c>
      <c r="AO6" s="134" t="s">
        <v>2693</v>
      </c>
      <c r="AU6" s="134" t="s">
        <v>2684</v>
      </c>
      <c r="AV6" s="134" t="s">
        <v>502</v>
      </c>
      <c r="AZ6" s="134" t="s">
        <v>539</v>
      </c>
      <c r="BR6" s="134" t="s">
        <v>539</v>
      </c>
      <c r="BS6" s="134" t="s">
        <v>539</v>
      </c>
      <c r="BV6" s="134" t="s">
        <v>539</v>
      </c>
      <c r="CA6" s="134" t="s">
        <v>2373</v>
      </c>
      <c r="CB6" s="134" t="s">
        <v>2372</v>
      </c>
      <c r="CC6" s="135">
        <v>44825.316851851851</v>
      </c>
      <c r="CG6" s="135">
        <v>44825.354201388887</v>
      </c>
      <c r="CH6" s="134" t="s">
        <v>2371</v>
      </c>
      <c r="CI6" s="134" t="s">
        <v>2370</v>
      </c>
      <c r="CJ6" s="134" t="s">
        <v>2813</v>
      </c>
      <c r="CK6" s="134" t="s">
        <v>2368</v>
      </c>
      <c r="CL6" s="134" t="s">
        <v>2367</v>
      </c>
      <c r="CP6" s="134" t="s">
        <v>2674</v>
      </c>
      <c r="CQ6" s="134" t="s">
        <v>2673</v>
      </c>
      <c r="CR6" s="134" t="s">
        <v>2673</v>
      </c>
      <c r="CX6" s="134" t="s">
        <v>2364</v>
      </c>
      <c r="DG6" s="134" t="s">
        <v>2672</v>
      </c>
      <c r="DH6" s="134" t="s">
        <v>2672</v>
      </c>
      <c r="DJ6" s="134" t="s">
        <v>1556</v>
      </c>
      <c r="DK6" s="134">
        <v>6.1744000000000003</v>
      </c>
      <c r="DL6" s="134">
        <v>106.82940000000001</v>
      </c>
      <c r="DM6" s="134" t="s">
        <v>2812</v>
      </c>
    </row>
    <row r="7" spans="1:117" ht="12.5" customHeight="1">
      <c r="A7" s="134" t="s">
        <v>2811</v>
      </c>
      <c r="B7" s="134" t="s">
        <v>1034</v>
      </c>
      <c r="C7" s="136" t="s">
        <v>2810</v>
      </c>
      <c r="D7" s="134" t="s">
        <v>434</v>
      </c>
      <c r="E7" s="134" t="s">
        <v>2416</v>
      </c>
      <c r="F7" s="134" t="s">
        <v>1035</v>
      </c>
      <c r="G7" s="134" t="s">
        <v>2786</v>
      </c>
      <c r="H7" s="134" t="s">
        <v>2988</v>
      </c>
      <c r="I7" s="134" t="s">
        <v>224</v>
      </c>
      <c r="J7" s="134" t="s">
        <v>2809</v>
      </c>
      <c r="K7" s="134" t="s">
        <v>2808</v>
      </c>
      <c r="L7" s="134" t="s">
        <v>2992</v>
      </c>
      <c r="M7" s="134" t="s">
        <v>2797</v>
      </c>
      <c r="N7" s="134" t="s">
        <v>2779</v>
      </c>
      <c r="O7" s="134" t="s">
        <v>2798</v>
      </c>
      <c r="T7" s="134" t="s">
        <v>434</v>
      </c>
      <c r="V7" s="134" t="s">
        <v>434</v>
      </c>
      <c r="W7" s="134" t="s">
        <v>450</v>
      </c>
      <c r="X7" s="134" t="s">
        <v>2783</v>
      </c>
      <c r="Y7" s="134" t="s">
        <v>2476</v>
      </c>
      <c r="Z7" s="134" t="s">
        <v>2782</v>
      </c>
      <c r="AA7" s="134" t="s">
        <v>2797</v>
      </c>
      <c r="AC7" s="134" t="s">
        <v>447</v>
      </c>
      <c r="AD7" s="134" t="s">
        <v>2807</v>
      </c>
      <c r="AE7" s="134" t="s">
        <v>450</v>
      </c>
      <c r="AI7" s="134" t="s">
        <v>478</v>
      </c>
      <c r="AJ7" s="134" t="s">
        <v>434</v>
      </c>
      <c r="AK7" s="134" t="s">
        <v>434</v>
      </c>
      <c r="AL7" s="134" t="s">
        <v>434</v>
      </c>
      <c r="AM7" s="134" t="s">
        <v>434</v>
      </c>
      <c r="AN7" s="134" t="s">
        <v>434</v>
      </c>
      <c r="AO7" s="134" t="s">
        <v>434</v>
      </c>
      <c r="AP7" s="134" t="s">
        <v>434</v>
      </c>
      <c r="AS7" s="134" t="s">
        <v>2806</v>
      </c>
      <c r="AT7" s="134" t="s">
        <v>2805</v>
      </c>
      <c r="AU7" s="134" t="s">
        <v>2804</v>
      </c>
      <c r="AV7" s="134" t="s">
        <v>3008</v>
      </c>
      <c r="AW7" s="134" t="s">
        <v>2778</v>
      </c>
      <c r="AX7" s="134" t="s">
        <v>2803</v>
      </c>
      <c r="AY7" s="134" t="s">
        <v>2802</v>
      </c>
      <c r="AZ7" s="134" t="s">
        <v>3008</v>
      </c>
      <c r="BA7" s="134" t="s">
        <v>2778</v>
      </c>
      <c r="BB7" s="134" t="s">
        <v>2801</v>
      </c>
      <c r="BC7" s="134" t="s">
        <v>2800</v>
      </c>
      <c r="BD7" s="134" t="s">
        <v>2799</v>
      </c>
      <c r="BE7" s="134" t="s">
        <v>2798</v>
      </c>
      <c r="BF7" s="134" t="s">
        <v>450</v>
      </c>
      <c r="BG7" s="134" t="s">
        <v>2797</v>
      </c>
      <c r="BH7" s="134" t="s">
        <v>1035</v>
      </c>
      <c r="BJ7" s="134" t="s">
        <v>2796</v>
      </c>
      <c r="BK7" s="134" t="s">
        <v>434</v>
      </c>
      <c r="BL7" s="134" t="s">
        <v>434</v>
      </c>
      <c r="BM7" s="134" t="s">
        <v>450</v>
      </c>
      <c r="BR7" s="134" t="s">
        <v>925</v>
      </c>
      <c r="BS7" s="134" t="s">
        <v>2795</v>
      </c>
      <c r="BT7" s="137" t="s">
        <v>2794</v>
      </c>
      <c r="BU7" s="134" t="s">
        <v>2793</v>
      </c>
      <c r="BV7" s="134" t="s">
        <v>2792</v>
      </c>
      <c r="BW7" s="134" t="s">
        <v>2791</v>
      </c>
      <c r="BX7" s="134" t="s">
        <v>2790</v>
      </c>
      <c r="BY7" s="134" t="s">
        <v>462</v>
      </c>
      <c r="BZ7" s="134" t="s">
        <v>2765</v>
      </c>
      <c r="CA7" s="134" t="s">
        <v>2373</v>
      </c>
      <c r="CB7" s="134" t="s">
        <v>2372</v>
      </c>
      <c r="CC7" s="135">
        <v>44825.329363425924</v>
      </c>
      <c r="CD7" s="135">
        <v>44825.4455787037</v>
      </c>
      <c r="CG7" s="135">
        <v>44825.4455787037</v>
      </c>
      <c r="CH7" s="134" t="s">
        <v>1869</v>
      </c>
      <c r="CI7" s="134" t="s">
        <v>2370</v>
      </c>
      <c r="CJ7" s="134" t="s">
        <v>2392</v>
      </c>
      <c r="CK7" s="134" t="s">
        <v>2368</v>
      </c>
      <c r="CL7" s="134" t="s">
        <v>2367</v>
      </c>
      <c r="CP7" s="134" t="s">
        <v>2764</v>
      </c>
      <c r="CQ7" s="134" t="s">
        <v>2763</v>
      </c>
      <c r="CR7" s="134" t="s">
        <v>2763</v>
      </c>
      <c r="CX7" s="134" t="s">
        <v>2364</v>
      </c>
      <c r="DJ7" s="134" t="s">
        <v>1035</v>
      </c>
      <c r="DK7" s="134">
        <v>13</v>
      </c>
      <c r="DL7" s="134">
        <v>105</v>
      </c>
      <c r="DM7" s="134" t="s">
        <v>2789</v>
      </c>
    </row>
    <row r="8" spans="1:117" ht="12.5" customHeight="1">
      <c r="A8" s="134" t="s">
        <v>2788</v>
      </c>
      <c r="B8" s="134" t="s">
        <v>1072</v>
      </c>
      <c r="C8" s="136" t="s">
        <v>2787</v>
      </c>
      <c r="D8" s="134" t="s">
        <v>434</v>
      </c>
      <c r="E8" s="134" t="s">
        <v>2416</v>
      </c>
      <c r="F8" s="134" t="s">
        <v>1035</v>
      </c>
      <c r="G8" s="134" t="s">
        <v>2786</v>
      </c>
      <c r="H8" s="134" t="s">
        <v>1035</v>
      </c>
      <c r="I8" s="134" t="s">
        <v>224</v>
      </c>
      <c r="J8" s="134" t="s">
        <v>2785</v>
      </c>
      <c r="K8" s="134" t="s">
        <v>2784</v>
      </c>
      <c r="L8" s="134" t="s">
        <v>2993</v>
      </c>
      <c r="M8" s="134" t="s">
        <v>2773</v>
      </c>
      <c r="N8" s="134" t="s">
        <v>2779</v>
      </c>
      <c r="O8" s="134" t="s">
        <v>2774</v>
      </c>
      <c r="P8" s="134" t="s">
        <v>467</v>
      </c>
      <c r="T8" s="134" t="s">
        <v>434</v>
      </c>
      <c r="V8" s="134" t="s">
        <v>434</v>
      </c>
      <c r="W8" s="134" t="s">
        <v>450</v>
      </c>
      <c r="X8" s="134" t="s">
        <v>2783</v>
      </c>
      <c r="Y8" s="134" t="s">
        <v>2476</v>
      </c>
      <c r="Z8" s="134" t="s">
        <v>2782</v>
      </c>
      <c r="AA8" s="134" t="s">
        <v>2773</v>
      </c>
      <c r="AC8" s="134" t="s">
        <v>450</v>
      </c>
      <c r="AE8" s="134" t="s">
        <v>450</v>
      </c>
      <c r="AI8" s="134" t="s">
        <v>478</v>
      </c>
      <c r="AJ8" s="134" t="s">
        <v>434</v>
      </c>
      <c r="AK8" s="134" t="s">
        <v>434</v>
      </c>
      <c r="AL8" s="134" t="s">
        <v>434</v>
      </c>
      <c r="AM8" s="134" t="s">
        <v>434</v>
      </c>
      <c r="AN8" s="134" t="s">
        <v>434</v>
      </c>
      <c r="AO8" s="134" t="s">
        <v>434</v>
      </c>
      <c r="AP8" s="134" t="s">
        <v>434</v>
      </c>
      <c r="AS8" s="134" t="s">
        <v>2781</v>
      </c>
      <c r="AT8" s="134" t="s">
        <v>2781</v>
      </c>
      <c r="AU8" s="134" t="s">
        <v>2651</v>
      </c>
      <c r="AV8" s="134" t="s">
        <v>3009</v>
      </c>
      <c r="AW8" s="134" t="s">
        <v>2778</v>
      </c>
      <c r="AX8" s="134" t="s">
        <v>2780</v>
      </c>
      <c r="AY8" s="134" t="s">
        <v>2779</v>
      </c>
      <c r="AZ8" s="134" t="s">
        <v>3022</v>
      </c>
      <c r="BA8" s="134" t="s">
        <v>2778</v>
      </c>
      <c r="BB8" s="134" t="s">
        <v>2777</v>
      </c>
      <c r="BC8" s="134" t="s">
        <v>2776</v>
      </c>
      <c r="BD8" s="134" t="s">
        <v>2775</v>
      </c>
      <c r="BE8" s="134" t="s">
        <v>2774</v>
      </c>
      <c r="BF8" s="134" t="s">
        <v>450</v>
      </c>
      <c r="BG8" s="134" t="s">
        <v>2773</v>
      </c>
      <c r="BH8" s="134" t="s">
        <v>1035</v>
      </c>
      <c r="BI8" s="134" t="s">
        <v>2772</v>
      </c>
      <c r="BJ8" s="134" t="s">
        <v>2772</v>
      </c>
      <c r="BK8" s="134" t="s">
        <v>434</v>
      </c>
      <c r="BL8" s="134" t="s">
        <v>434</v>
      </c>
      <c r="BM8" s="134" t="s">
        <v>450</v>
      </c>
      <c r="BR8" s="134" t="s">
        <v>925</v>
      </c>
      <c r="BS8" s="134" t="s">
        <v>2771</v>
      </c>
      <c r="BT8" s="137" t="s">
        <v>2770</v>
      </c>
      <c r="BU8" s="134" t="s">
        <v>2769</v>
      </c>
      <c r="BV8" s="134" t="s">
        <v>2768</v>
      </c>
      <c r="BW8" s="134" t="s">
        <v>2767</v>
      </c>
      <c r="BX8" s="134" t="s">
        <v>2766</v>
      </c>
      <c r="BY8" s="134" t="s">
        <v>462</v>
      </c>
      <c r="BZ8" s="134" t="s">
        <v>2765</v>
      </c>
      <c r="CA8" s="134" t="s">
        <v>2373</v>
      </c>
      <c r="CB8" s="134" t="s">
        <v>2372</v>
      </c>
      <c r="CC8" s="135">
        <v>44825.445960648147</v>
      </c>
      <c r="CD8" s="135">
        <v>44826.191354166665</v>
      </c>
      <c r="CG8" s="135">
        <v>44826.191354166665</v>
      </c>
      <c r="CH8" s="134" t="s">
        <v>1869</v>
      </c>
      <c r="CI8" s="134" t="s">
        <v>2370</v>
      </c>
      <c r="CJ8" s="134" t="s">
        <v>2392</v>
      </c>
      <c r="CK8" s="134" t="s">
        <v>2368</v>
      </c>
      <c r="CL8" s="134" t="s">
        <v>2367</v>
      </c>
      <c r="CP8" s="134" t="s">
        <v>2764</v>
      </c>
      <c r="CQ8" s="134" t="s">
        <v>2763</v>
      </c>
      <c r="CR8" s="134" t="s">
        <v>2763</v>
      </c>
      <c r="CX8" s="134" t="s">
        <v>2364</v>
      </c>
      <c r="DJ8" s="134" t="s">
        <v>1035</v>
      </c>
      <c r="DK8" s="134">
        <v>13</v>
      </c>
      <c r="DL8" s="134">
        <v>105</v>
      </c>
      <c r="DM8" s="134" t="s">
        <v>2762</v>
      </c>
    </row>
    <row r="9" spans="1:117" ht="12.5" customHeight="1">
      <c r="A9" s="134" t="s">
        <v>2761</v>
      </c>
      <c r="B9" s="134" t="s">
        <v>2735</v>
      </c>
      <c r="C9" s="134" t="s">
        <v>2735</v>
      </c>
      <c r="D9" s="134" t="s">
        <v>2735</v>
      </c>
      <c r="E9" s="134" t="s">
        <v>2601</v>
      </c>
      <c r="F9" s="134" t="s">
        <v>2735</v>
      </c>
      <c r="G9" s="134" t="s">
        <v>2760</v>
      </c>
      <c r="H9" s="134" t="s">
        <v>2989</v>
      </c>
      <c r="I9" s="134" t="s">
        <v>1225</v>
      </c>
      <c r="J9" s="134" t="s">
        <v>2759</v>
      </c>
      <c r="K9" s="134" t="s">
        <v>2758</v>
      </c>
      <c r="L9" s="134" t="s">
        <v>2381</v>
      </c>
      <c r="M9" s="134" t="s">
        <v>2735</v>
      </c>
      <c r="N9" s="134" t="s">
        <v>2735</v>
      </c>
      <c r="O9" s="134" t="s">
        <v>2735</v>
      </c>
      <c r="P9" s="134" t="s">
        <v>493</v>
      </c>
      <c r="Q9" s="134" t="s">
        <v>2735</v>
      </c>
      <c r="R9" s="134" t="s">
        <v>2735</v>
      </c>
      <c r="S9" s="134" t="s">
        <v>2735</v>
      </c>
      <c r="T9" s="134" t="s">
        <v>2757</v>
      </c>
      <c r="V9" s="134" t="s">
        <v>434</v>
      </c>
      <c r="W9" s="134" t="s">
        <v>539</v>
      </c>
      <c r="X9" s="134" t="s">
        <v>2756</v>
      </c>
      <c r="Y9" s="134" t="s">
        <v>2755</v>
      </c>
      <c r="Z9" s="134" t="s">
        <v>539</v>
      </c>
      <c r="AA9" s="134" t="s">
        <v>2754</v>
      </c>
      <c r="AB9" s="134" t="s">
        <v>2753</v>
      </c>
      <c r="AC9" s="134" t="s">
        <v>450</v>
      </c>
      <c r="AE9" s="134" t="s">
        <v>450</v>
      </c>
      <c r="AG9" s="134" t="s">
        <v>450</v>
      </c>
      <c r="AH9" s="134" t="s">
        <v>477</v>
      </c>
      <c r="AI9" s="134" t="s">
        <v>550</v>
      </c>
      <c r="AJ9" s="134" t="s">
        <v>2752</v>
      </c>
      <c r="AK9" s="134" t="s">
        <v>2735</v>
      </c>
      <c r="AL9" s="134" t="s">
        <v>2735</v>
      </c>
      <c r="AM9" s="134" t="s">
        <v>2735</v>
      </c>
      <c r="AN9" s="134" t="s">
        <v>2751</v>
      </c>
      <c r="AO9" s="134" t="s">
        <v>2735</v>
      </c>
      <c r="AP9" s="134" t="s">
        <v>2750</v>
      </c>
      <c r="AS9" s="134" t="s">
        <v>2749</v>
      </c>
      <c r="AT9" s="134" t="s">
        <v>2748</v>
      </c>
      <c r="AU9" s="134" t="s">
        <v>2747</v>
      </c>
      <c r="AV9" s="134" t="s">
        <v>3010</v>
      </c>
      <c r="AW9" s="134" t="s">
        <v>2746</v>
      </c>
      <c r="AX9" s="134" t="s">
        <v>2748</v>
      </c>
      <c r="AY9" s="134" t="s">
        <v>2747</v>
      </c>
      <c r="AZ9" s="134" t="s">
        <v>3023</v>
      </c>
      <c r="BA9" s="134" t="s">
        <v>2746</v>
      </c>
      <c r="BB9" s="134" t="s">
        <v>2745</v>
      </c>
      <c r="BC9" s="134" t="s">
        <v>2744</v>
      </c>
      <c r="BM9" s="134" t="s">
        <v>450</v>
      </c>
      <c r="BR9" s="134" t="s">
        <v>2399</v>
      </c>
      <c r="BS9" s="134" t="s">
        <v>2743</v>
      </c>
      <c r="BT9" s="134" t="s">
        <v>2742</v>
      </c>
      <c r="BU9" s="134" t="s">
        <v>2741</v>
      </c>
      <c r="BV9" s="134" t="s">
        <v>2535</v>
      </c>
      <c r="BW9" s="134" t="s">
        <v>2740</v>
      </c>
      <c r="CA9" s="134" t="s">
        <v>2373</v>
      </c>
      <c r="CB9" s="134" t="s">
        <v>2372</v>
      </c>
      <c r="CC9" s="135">
        <v>44825.602395833332</v>
      </c>
      <c r="CG9" s="135">
        <v>44826.69903935185</v>
      </c>
      <c r="CH9" s="134" t="s">
        <v>2371</v>
      </c>
      <c r="CI9" s="134" t="s">
        <v>2370</v>
      </c>
      <c r="CJ9" s="134" t="s">
        <v>2445</v>
      </c>
      <c r="CK9" s="134" t="s">
        <v>2368</v>
      </c>
      <c r="CL9" s="134" t="s">
        <v>2367</v>
      </c>
      <c r="CP9" s="134" t="s">
        <v>2366</v>
      </c>
      <c r="CQ9" s="134" t="s">
        <v>2732</v>
      </c>
      <c r="CR9" s="134" t="s">
        <v>2732</v>
      </c>
      <c r="CX9" s="134" t="s">
        <v>2364</v>
      </c>
      <c r="DH9" s="134" t="s">
        <v>2731</v>
      </c>
      <c r="DJ9" s="134" t="s">
        <v>2566</v>
      </c>
      <c r="DK9" s="134">
        <v>20.0458</v>
      </c>
      <c r="DL9" s="134">
        <v>110.3417</v>
      </c>
      <c r="DM9" s="134" t="s">
        <v>2739</v>
      </c>
    </row>
    <row r="10" spans="1:117" ht="12.5" customHeight="1">
      <c r="A10" s="134" t="s">
        <v>2738</v>
      </c>
      <c r="B10" s="134" t="s">
        <v>2735</v>
      </c>
      <c r="C10" s="134" t="s">
        <v>2603</v>
      </c>
      <c r="D10" s="134" t="s">
        <v>2735</v>
      </c>
      <c r="E10" s="134" t="s">
        <v>2601</v>
      </c>
      <c r="F10" s="134" t="s">
        <v>2735</v>
      </c>
      <c r="G10" s="134" t="s">
        <v>2737</v>
      </c>
      <c r="H10" s="134" t="s">
        <v>2736</v>
      </c>
      <c r="I10" s="134" t="s">
        <v>432</v>
      </c>
      <c r="J10" s="134" t="s">
        <v>2735</v>
      </c>
      <c r="K10" s="134" t="s">
        <v>432</v>
      </c>
      <c r="L10" s="134" t="s">
        <v>2734</v>
      </c>
      <c r="W10" s="134" t="s">
        <v>539</v>
      </c>
      <c r="Y10" s="134" t="s">
        <v>539</v>
      </c>
      <c r="Z10" s="134" t="s">
        <v>539</v>
      </c>
      <c r="AV10" s="134" t="s">
        <v>539</v>
      </c>
      <c r="AZ10" s="134" t="s">
        <v>539</v>
      </c>
      <c r="BR10" s="134" t="s">
        <v>539</v>
      </c>
      <c r="BS10" s="134" t="s">
        <v>539</v>
      </c>
      <c r="BV10" s="134" t="s">
        <v>539</v>
      </c>
      <c r="CA10" s="134" t="s">
        <v>2373</v>
      </c>
      <c r="CB10" s="134" t="s">
        <v>2372</v>
      </c>
      <c r="CC10" s="135">
        <v>44825.684293981481</v>
      </c>
      <c r="CG10" s="135">
        <v>44825.70511574074</v>
      </c>
      <c r="CH10" s="134" t="s">
        <v>2371</v>
      </c>
      <c r="CI10" s="134" t="s">
        <v>2370</v>
      </c>
      <c r="CJ10" s="134" t="s">
        <v>2445</v>
      </c>
      <c r="CK10" s="134" t="s">
        <v>2368</v>
      </c>
      <c r="CL10" s="134" t="s">
        <v>2367</v>
      </c>
      <c r="CP10" s="134" t="s">
        <v>2733</v>
      </c>
      <c r="CQ10" s="134" t="s">
        <v>2732</v>
      </c>
      <c r="CR10" s="134" t="s">
        <v>2732</v>
      </c>
      <c r="CX10" s="134" t="s">
        <v>2364</v>
      </c>
      <c r="DH10" s="134" t="s">
        <v>2731</v>
      </c>
      <c r="DJ10" s="134" t="s">
        <v>2566</v>
      </c>
      <c r="DK10" s="134">
        <v>20.0458</v>
      </c>
      <c r="DL10" s="134">
        <v>110.3417</v>
      </c>
      <c r="DM10" s="134" t="s">
        <v>2730</v>
      </c>
    </row>
    <row r="11" spans="1:117" ht="12.5" customHeight="1">
      <c r="A11" s="134" t="s">
        <v>2729</v>
      </c>
      <c r="B11" s="134" t="s">
        <v>604</v>
      </c>
      <c r="C11" s="136" t="s">
        <v>2728</v>
      </c>
      <c r="D11" s="134" t="s">
        <v>547</v>
      </c>
      <c r="E11" s="134" t="s">
        <v>2416</v>
      </c>
      <c r="F11" s="134" t="s">
        <v>1086</v>
      </c>
      <c r="G11" s="134" t="s">
        <v>1086</v>
      </c>
      <c r="H11" s="134" t="s">
        <v>2990</v>
      </c>
      <c r="I11" s="134" t="s">
        <v>2485</v>
      </c>
      <c r="J11" s="134" t="s">
        <v>2727</v>
      </c>
      <c r="K11" s="134" t="s">
        <v>1225</v>
      </c>
      <c r="L11" s="134" t="s">
        <v>931</v>
      </c>
      <c r="P11" s="134" t="s">
        <v>493</v>
      </c>
      <c r="Q11" s="134" t="s">
        <v>2726</v>
      </c>
      <c r="T11" s="134" t="s">
        <v>2721</v>
      </c>
      <c r="W11" s="134" t="s">
        <v>539</v>
      </c>
      <c r="Y11" s="134" t="s">
        <v>2725</v>
      </c>
      <c r="Z11" s="134" t="s">
        <v>2724</v>
      </c>
      <c r="AC11" s="134" t="s">
        <v>450</v>
      </c>
      <c r="AE11" s="134" t="s">
        <v>450</v>
      </c>
      <c r="AQ11" s="134" t="s">
        <v>2723</v>
      </c>
      <c r="AS11" s="134" t="s">
        <v>2720</v>
      </c>
      <c r="AT11" s="134" t="s">
        <v>2721</v>
      </c>
      <c r="AU11" s="134" t="s">
        <v>2722</v>
      </c>
      <c r="AV11" s="134" t="s">
        <v>457</v>
      </c>
      <c r="AX11" s="134" t="s">
        <v>2721</v>
      </c>
      <c r="AY11" s="134" t="s">
        <v>2720</v>
      </c>
      <c r="AZ11" s="134" t="s">
        <v>3024</v>
      </c>
      <c r="BM11" s="134" t="s">
        <v>450</v>
      </c>
      <c r="BR11" s="134" t="s">
        <v>539</v>
      </c>
      <c r="BS11" s="134" t="s">
        <v>539</v>
      </c>
      <c r="BV11" s="134" t="s">
        <v>539</v>
      </c>
      <c r="CA11" s="134" t="s">
        <v>2373</v>
      </c>
      <c r="CB11" s="134" t="s">
        <v>2372</v>
      </c>
      <c r="CC11" s="135">
        <v>44826.144409722219</v>
      </c>
      <c r="CG11" s="135">
        <v>44826.181423611109</v>
      </c>
      <c r="CH11" s="134" t="s">
        <v>2371</v>
      </c>
      <c r="CI11" s="134" t="s">
        <v>2370</v>
      </c>
      <c r="CJ11" s="134" t="s">
        <v>2719</v>
      </c>
      <c r="CK11" s="134" t="s">
        <v>2368</v>
      </c>
      <c r="CL11" s="134" t="s">
        <v>2367</v>
      </c>
      <c r="CP11" s="134" t="s">
        <v>2366</v>
      </c>
      <c r="CQ11" s="134" t="s">
        <v>2718</v>
      </c>
      <c r="CR11" s="134" t="s">
        <v>2718</v>
      </c>
      <c r="CX11" s="134" t="s">
        <v>2364</v>
      </c>
      <c r="DG11" s="134" t="s">
        <v>1046</v>
      </c>
      <c r="DH11" s="134" t="s">
        <v>1046</v>
      </c>
      <c r="DI11" s="134" t="s">
        <v>2717</v>
      </c>
      <c r="DJ11" s="134" t="s">
        <v>1086</v>
      </c>
      <c r="DK11" s="134">
        <v>13.754</v>
      </c>
      <c r="DL11" s="134">
        <v>100.5014</v>
      </c>
      <c r="DM11" s="134" t="s">
        <v>2716</v>
      </c>
    </row>
    <row r="12" spans="1:117" ht="12.5" customHeight="1">
      <c r="A12" s="134" t="s">
        <v>2715</v>
      </c>
      <c r="B12" s="134" t="s">
        <v>1075</v>
      </c>
      <c r="C12" s="136" t="s">
        <v>2714</v>
      </c>
      <c r="D12" s="134" t="s">
        <v>2713</v>
      </c>
      <c r="E12" s="134" t="s">
        <v>2416</v>
      </c>
      <c r="F12" s="134" t="s">
        <v>1087</v>
      </c>
      <c r="G12" s="134" t="s">
        <v>2712</v>
      </c>
      <c r="H12" s="134" t="s">
        <v>1556</v>
      </c>
      <c r="I12" s="134" t="s">
        <v>224</v>
      </c>
      <c r="J12" s="134" t="s">
        <v>2711</v>
      </c>
      <c r="K12" s="134" t="s">
        <v>2710</v>
      </c>
      <c r="L12" s="134" t="s">
        <v>2381</v>
      </c>
      <c r="M12" s="134" t="s">
        <v>2709</v>
      </c>
      <c r="N12" s="134" t="s">
        <v>2708</v>
      </c>
      <c r="O12" s="134" t="s">
        <v>2707</v>
      </c>
      <c r="P12" s="134" t="s">
        <v>440</v>
      </c>
      <c r="Q12" s="134" t="s">
        <v>2706</v>
      </c>
      <c r="R12" s="134" t="s">
        <v>2705</v>
      </c>
      <c r="S12" s="134" t="s">
        <v>1960</v>
      </c>
      <c r="T12" s="134" t="s">
        <v>2704</v>
      </c>
      <c r="V12" s="134" t="s">
        <v>2703</v>
      </c>
      <c r="W12" s="134" t="s">
        <v>3000</v>
      </c>
      <c r="X12" s="134" t="s">
        <v>2702</v>
      </c>
      <c r="Y12" s="134" t="s">
        <v>2476</v>
      </c>
      <c r="Z12" s="134" t="s">
        <v>2701</v>
      </c>
      <c r="AA12" s="134" t="s">
        <v>2700</v>
      </c>
      <c r="AB12" s="134" t="s">
        <v>2699</v>
      </c>
      <c r="AC12" s="134" t="s">
        <v>447</v>
      </c>
      <c r="AD12" s="134" t="s">
        <v>2698</v>
      </c>
      <c r="AE12" s="134" t="s">
        <v>450</v>
      </c>
      <c r="AG12" s="134" t="s">
        <v>450</v>
      </c>
      <c r="AH12" s="134" t="s">
        <v>477</v>
      </c>
      <c r="AI12" s="134" t="s">
        <v>1868</v>
      </c>
      <c r="AJ12" s="134" t="s">
        <v>2697</v>
      </c>
      <c r="AK12" s="134" t="s">
        <v>2696</v>
      </c>
      <c r="AL12" s="134" t="s">
        <v>2695</v>
      </c>
      <c r="AM12" s="134" t="s">
        <v>921</v>
      </c>
      <c r="AN12" s="134" t="s">
        <v>2694</v>
      </c>
      <c r="AO12" s="134" t="s">
        <v>2693</v>
      </c>
      <c r="AP12" s="134" t="s">
        <v>2692</v>
      </c>
      <c r="AS12" s="136" t="s">
        <v>2691</v>
      </c>
      <c r="AT12" s="136" t="s">
        <v>2690</v>
      </c>
      <c r="AU12" s="134" t="s">
        <v>2684</v>
      </c>
      <c r="AV12" s="134" t="s">
        <v>3011</v>
      </c>
      <c r="AW12" s="134" t="s">
        <v>2687</v>
      </c>
      <c r="AX12" s="136" t="s">
        <v>2689</v>
      </c>
      <c r="AY12" s="134" t="s">
        <v>2688</v>
      </c>
      <c r="AZ12" s="134" t="s">
        <v>3025</v>
      </c>
      <c r="BA12" s="134" t="s">
        <v>2687</v>
      </c>
      <c r="BB12" s="134" t="s">
        <v>2686</v>
      </c>
      <c r="BC12" s="136" t="s">
        <v>2685</v>
      </c>
      <c r="BM12" s="134" t="s">
        <v>447</v>
      </c>
      <c r="BN12" s="134" t="s">
        <v>2684</v>
      </c>
      <c r="BO12" s="134" t="s">
        <v>2683</v>
      </c>
      <c r="BP12" s="134" t="s">
        <v>502</v>
      </c>
      <c r="BQ12" s="134" t="s">
        <v>2682</v>
      </c>
      <c r="BR12" s="134" t="s">
        <v>925</v>
      </c>
      <c r="BS12" s="134" t="s">
        <v>2681</v>
      </c>
      <c r="BT12" s="134" t="s">
        <v>2680</v>
      </c>
      <c r="BU12" s="134" t="s">
        <v>2679</v>
      </c>
      <c r="BV12" s="134" t="s">
        <v>2678</v>
      </c>
      <c r="BW12" s="134" t="s">
        <v>2677</v>
      </c>
      <c r="BX12" s="134" t="s">
        <v>2676</v>
      </c>
      <c r="BY12" s="134" t="s">
        <v>462</v>
      </c>
      <c r="BZ12" s="134" t="s">
        <v>2675</v>
      </c>
      <c r="CA12" s="134" t="s">
        <v>2373</v>
      </c>
      <c r="CB12" s="134" t="s">
        <v>2372</v>
      </c>
      <c r="CC12" s="135">
        <v>44827.456319444442</v>
      </c>
      <c r="CD12" s="135">
        <v>44830.570671296293</v>
      </c>
      <c r="CG12" s="135">
        <v>44830.571053240739</v>
      </c>
      <c r="CH12" s="134" t="s">
        <v>1869</v>
      </c>
      <c r="CI12" s="134" t="s">
        <v>2370</v>
      </c>
      <c r="CJ12" s="134" t="s">
        <v>2392</v>
      </c>
      <c r="CK12" s="134" t="s">
        <v>2368</v>
      </c>
      <c r="CL12" s="134" t="s">
        <v>2367</v>
      </c>
      <c r="CP12" s="134" t="s">
        <v>2674</v>
      </c>
      <c r="CQ12" s="134" t="s">
        <v>2673</v>
      </c>
      <c r="CR12" s="134" t="s">
        <v>2673</v>
      </c>
      <c r="CX12" s="134" t="s">
        <v>2364</v>
      </c>
      <c r="DG12" s="134" t="s">
        <v>2672</v>
      </c>
      <c r="DH12" s="134" t="s">
        <v>2672</v>
      </c>
      <c r="DJ12" s="134" t="s">
        <v>1556</v>
      </c>
      <c r="DK12" s="134">
        <v>6.1744000000000003</v>
      </c>
      <c r="DL12" s="134">
        <v>106.82940000000001</v>
      </c>
      <c r="DM12" s="134" t="s">
        <v>2671</v>
      </c>
    </row>
    <row r="13" spans="1:117" ht="12.5" customHeight="1">
      <c r="A13" s="134" t="s">
        <v>2670</v>
      </c>
      <c r="B13" s="134" t="s">
        <v>1077</v>
      </c>
      <c r="C13" s="134" t="s">
        <v>2669</v>
      </c>
      <c r="D13" s="134" t="s">
        <v>434</v>
      </c>
      <c r="E13" s="134" t="s">
        <v>2523</v>
      </c>
      <c r="G13" s="134" t="s">
        <v>1090</v>
      </c>
      <c r="H13" s="134" t="s">
        <v>1090</v>
      </c>
      <c r="I13" s="134" t="s">
        <v>469</v>
      </c>
      <c r="J13" s="134" t="s">
        <v>2668</v>
      </c>
      <c r="K13" s="134" t="s">
        <v>469</v>
      </c>
      <c r="L13" s="134" t="s">
        <v>2381</v>
      </c>
      <c r="M13" s="134" t="s">
        <v>2667</v>
      </c>
      <c r="N13" s="134" t="s">
        <v>2666</v>
      </c>
      <c r="O13" s="134" t="s">
        <v>2665</v>
      </c>
      <c r="P13" s="134" t="s">
        <v>440</v>
      </c>
      <c r="Q13" s="134" t="s">
        <v>2664</v>
      </c>
      <c r="R13" s="134" t="s">
        <v>2663</v>
      </c>
      <c r="S13" s="134" t="s">
        <v>471</v>
      </c>
      <c r="T13" s="134" t="s">
        <v>434</v>
      </c>
      <c r="V13" s="134" t="s">
        <v>434</v>
      </c>
      <c r="W13" s="134" t="s">
        <v>539</v>
      </c>
      <c r="X13" s="134" t="s">
        <v>471</v>
      </c>
      <c r="Y13" s="134" t="s">
        <v>2409</v>
      </c>
      <c r="Z13" s="134" t="s">
        <v>2662</v>
      </c>
      <c r="AA13" s="134" t="s">
        <v>471</v>
      </c>
      <c r="AB13" s="134" t="s">
        <v>471</v>
      </c>
      <c r="AC13" s="134" t="s">
        <v>450</v>
      </c>
      <c r="AE13" s="134" t="s">
        <v>450</v>
      </c>
      <c r="AG13" s="134" t="s">
        <v>450</v>
      </c>
      <c r="AH13" s="134" t="s">
        <v>477</v>
      </c>
      <c r="AI13" s="134" t="s">
        <v>478</v>
      </c>
      <c r="AJ13" s="134" t="s">
        <v>1869</v>
      </c>
      <c r="AK13" s="134">
        <v>20222023</v>
      </c>
      <c r="AL13" s="134">
        <v>20232024</v>
      </c>
      <c r="AM13" s="134">
        <v>20232026</v>
      </c>
      <c r="AN13" s="134" t="s">
        <v>2661</v>
      </c>
      <c r="AO13" s="134" t="s">
        <v>2660</v>
      </c>
      <c r="AP13" s="134" t="s">
        <v>2659</v>
      </c>
      <c r="AS13" s="134" t="s">
        <v>2658</v>
      </c>
      <c r="AT13" s="134" t="s">
        <v>2657</v>
      </c>
      <c r="AU13" s="134" t="s">
        <v>1676</v>
      </c>
      <c r="AV13" s="134" t="s">
        <v>937</v>
      </c>
      <c r="AW13" s="134" t="s">
        <v>2651</v>
      </c>
      <c r="AX13" s="134" t="s">
        <v>2656</v>
      </c>
      <c r="AY13" s="134" t="s">
        <v>2655</v>
      </c>
      <c r="AZ13" s="134" t="s">
        <v>937</v>
      </c>
      <c r="BA13" s="134" t="s">
        <v>2651</v>
      </c>
      <c r="BB13" s="134" t="s">
        <v>434</v>
      </c>
      <c r="BC13" s="134" t="s">
        <v>2654</v>
      </c>
      <c r="BM13" s="134" t="s">
        <v>447</v>
      </c>
      <c r="BN13" s="134" t="s">
        <v>2653</v>
      </c>
      <c r="BO13" s="134" t="s">
        <v>2652</v>
      </c>
      <c r="BP13" s="134" t="s">
        <v>937</v>
      </c>
      <c r="BQ13" s="134" t="s">
        <v>2651</v>
      </c>
      <c r="BR13" s="134" t="s">
        <v>489</v>
      </c>
      <c r="BS13" s="134" t="s">
        <v>2650</v>
      </c>
      <c r="BT13" s="134" t="s">
        <v>2649</v>
      </c>
      <c r="BU13" s="134" t="s">
        <v>2648</v>
      </c>
      <c r="BV13" s="134" t="s">
        <v>2647</v>
      </c>
      <c r="BW13" s="134" t="s">
        <v>471</v>
      </c>
      <c r="BX13" s="134" t="s">
        <v>2646</v>
      </c>
      <c r="BY13" s="134" t="s">
        <v>462</v>
      </c>
      <c r="BZ13" s="134" t="s">
        <v>2645</v>
      </c>
      <c r="CA13" s="134" t="s">
        <v>2373</v>
      </c>
      <c r="CB13" s="134" t="s">
        <v>2372</v>
      </c>
      <c r="CC13" s="135">
        <v>44828.566284722219</v>
      </c>
      <c r="CD13" s="135">
        <v>44828.594224537039</v>
      </c>
      <c r="CG13" s="135">
        <v>44828.594224537039</v>
      </c>
      <c r="CH13" s="134" t="s">
        <v>1869</v>
      </c>
      <c r="CI13" s="134" t="s">
        <v>2370</v>
      </c>
      <c r="CJ13" s="134" t="s">
        <v>2392</v>
      </c>
      <c r="CK13" s="134" t="s">
        <v>2368</v>
      </c>
      <c r="CL13" s="134" t="s">
        <v>2367</v>
      </c>
      <c r="CP13" s="134" t="s">
        <v>2366</v>
      </c>
      <c r="CQ13" s="134" t="s">
        <v>2644</v>
      </c>
      <c r="CR13" s="134" t="s">
        <v>2644</v>
      </c>
      <c r="CX13" s="134" t="s">
        <v>2364</v>
      </c>
      <c r="DM13" s="134" t="s">
        <v>2643</v>
      </c>
    </row>
    <row r="14" spans="1:117" ht="12.5" customHeight="1">
      <c r="A14" s="134" t="s">
        <v>2642</v>
      </c>
      <c r="B14" s="134" t="s">
        <v>1079</v>
      </c>
      <c r="C14" s="136" t="s">
        <v>2641</v>
      </c>
      <c r="D14" s="136" t="s">
        <v>2640</v>
      </c>
      <c r="E14" s="134" t="s">
        <v>2523</v>
      </c>
      <c r="F14" s="134" t="s">
        <v>1088</v>
      </c>
      <c r="G14" s="134" t="s">
        <v>2639</v>
      </c>
      <c r="H14" s="134" t="s">
        <v>2991</v>
      </c>
      <c r="I14" s="134" t="s">
        <v>224</v>
      </c>
      <c r="J14" s="134" t="s">
        <v>2638</v>
      </c>
      <c r="K14" s="134" t="s">
        <v>224</v>
      </c>
      <c r="L14" s="134" t="s">
        <v>2381</v>
      </c>
      <c r="M14" s="134" t="s">
        <v>2102</v>
      </c>
      <c r="N14" s="134" t="s">
        <v>2637</v>
      </c>
      <c r="O14" s="134" t="s">
        <v>2413</v>
      </c>
      <c r="P14" s="134" t="s">
        <v>467</v>
      </c>
      <c r="S14" s="134" t="s">
        <v>2198</v>
      </c>
      <c r="T14" s="134" t="s">
        <v>434</v>
      </c>
      <c r="V14" s="134" t="s">
        <v>434</v>
      </c>
      <c r="W14" s="134" t="s">
        <v>450</v>
      </c>
      <c r="X14" s="134" t="s">
        <v>434</v>
      </c>
      <c r="Y14" s="134" t="s">
        <v>2636</v>
      </c>
      <c r="Z14" s="134" t="s">
        <v>2635</v>
      </c>
      <c r="AA14" s="134" t="s">
        <v>2634</v>
      </c>
      <c r="AB14" s="134" t="s">
        <v>434</v>
      </c>
      <c r="AC14" s="134" t="s">
        <v>447</v>
      </c>
      <c r="AD14" s="134" t="s">
        <v>2633</v>
      </c>
      <c r="AE14" s="134" t="s">
        <v>450</v>
      </c>
      <c r="AG14" s="134" t="s">
        <v>450</v>
      </c>
      <c r="AH14" s="134" t="s">
        <v>2632</v>
      </c>
      <c r="AI14" s="134" t="s">
        <v>478</v>
      </c>
      <c r="AJ14" s="134">
        <v>20202022</v>
      </c>
      <c r="AK14" s="134">
        <v>20222023</v>
      </c>
      <c r="AL14" s="134">
        <v>20232024</v>
      </c>
      <c r="AM14" s="134">
        <v>20242027</v>
      </c>
      <c r="AN14" s="134">
        <v>20272057</v>
      </c>
      <c r="AO14" s="134" t="s">
        <v>2631</v>
      </c>
      <c r="AS14" s="136" t="s">
        <v>2630</v>
      </c>
      <c r="AT14" s="136" t="s">
        <v>2629</v>
      </c>
      <c r="AU14" s="134" t="s">
        <v>2628</v>
      </c>
      <c r="AV14" s="134" t="s">
        <v>502</v>
      </c>
      <c r="AW14" s="134" t="s">
        <v>2620</v>
      </c>
      <c r="AX14" s="136" t="s">
        <v>2627</v>
      </c>
      <c r="AY14" s="134" t="s">
        <v>2626</v>
      </c>
      <c r="AZ14" s="134" t="s">
        <v>502</v>
      </c>
      <c r="BA14" s="134" t="s">
        <v>2620</v>
      </c>
      <c r="BB14" s="137" t="s">
        <v>2625</v>
      </c>
      <c r="BC14" s="137" t="s">
        <v>2624</v>
      </c>
      <c r="BM14" s="134" t="s">
        <v>447</v>
      </c>
      <c r="BN14" s="134" t="s">
        <v>2623</v>
      </c>
      <c r="BO14" s="134" t="s">
        <v>2622</v>
      </c>
      <c r="BP14" s="134" t="s">
        <v>2621</v>
      </c>
      <c r="BQ14" s="134" t="s">
        <v>2620</v>
      </c>
      <c r="BR14" s="134" t="s">
        <v>925</v>
      </c>
      <c r="BS14" s="134" t="s">
        <v>2619</v>
      </c>
      <c r="BT14" s="134" t="s">
        <v>2618</v>
      </c>
      <c r="BU14" s="134" t="s">
        <v>2618</v>
      </c>
      <c r="BV14" s="134" t="s">
        <v>2617</v>
      </c>
      <c r="BW14" s="134" t="s">
        <v>434</v>
      </c>
      <c r="BX14" s="134" t="s">
        <v>2616</v>
      </c>
      <c r="BY14" s="134" t="s">
        <v>462</v>
      </c>
      <c r="BZ14" s="134" t="s">
        <v>2615</v>
      </c>
      <c r="CA14" s="134" t="s">
        <v>2373</v>
      </c>
      <c r="CB14" s="134" t="s">
        <v>2372</v>
      </c>
      <c r="CC14" s="135">
        <v>44831.237928240742</v>
      </c>
      <c r="CD14" s="135">
        <v>44831.342349537037</v>
      </c>
      <c r="CG14" s="135">
        <v>44831.342349537037</v>
      </c>
      <c r="CH14" s="134" t="s">
        <v>1869</v>
      </c>
      <c r="CI14" s="134" t="s">
        <v>2370</v>
      </c>
      <c r="CJ14" s="134" t="s">
        <v>2392</v>
      </c>
      <c r="CK14" s="134" t="s">
        <v>2368</v>
      </c>
      <c r="CL14" s="134" t="s">
        <v>2367</v>
      </c>
      <c r="CP14" s="134" t="s">
        <v>2609</v>
      </c>
      <c r="CQ14" s="134" t="s">
        <v>2614</v>
      </c>
      <c r="CR14" s="134" t="s">
        <v>2614</v>
      </c>
      <c r="CX14" s="134" t="s">
        <v>2364</v>
      </c>
      <c r="DJ14" s="134" t="s">
        <v>2607</v>
      </c>
      <c r="DK14" s="134">
        <v>37.750999999999998</v>
      </c>
      <c r="DL14" s="134">
        <v>97.822000000000003</v>
      </c>
      <c r="DM14" s="134" t="s">
        <v>2613</v>
      </c>
    </row>
    <row r="15" spans="1:117" ht="12.5" customHeight="1">
      <c r="A15" s="134" t="s">
        <v>2612</v>
      </c>
      <c r="B15" s="134" t="s">
        <v>1081</v>
      </c>
      <c r="C15" s="134" t="s">
        <v>1082</v>
      </c>
      <c r="E15" s="134" t="s">
        <v>2523</v>
      </c>
      <c r="F15" s="134" t="s">
        <v>1089</v>
      </c>
      <c r="G15" s="134" t="s">
        <v>1089</v>
      </c>
      <c r="H15" s="134" t="s">
        <v>1089</v>
      </c>
      <c r="I15" s="134" t="s">
        <v>2611</v>
      </c>
      <c r="J15" s="134" t="s">
        <v>2610</v>
      </c>
      <c r="K15" s="134" t="s">
        <v>224</v>
      </c>
      <c r="L15" s="134" t="s">
        <v>2381</v>
      </c>
      <c r="W15" s="134" t="s">
        <v>539</v>
      </c>
      <c r="Y15" s="134" t="s">
        <v>539</v>
      </c>
      <c r="Z15" s="134" t="s">
        <v>539</v>
      </c>
      <c r="AV15" s="134" t="s">
        <v>539</v>
      </c>
      <c r="AZ15" s="134" t="s">
        <v>539</v>
      </c>
      <c r="BR15" s="134" t="s">
        <v>539</v>
      </c>
      <c r="BS15" s="134" t="s">
        <v>539</v>
      </c>
      <c r="BV15" s="134" t="s">
        <v>539</v>
      </c>
      <c r="CA15" s="134" t="s">
        <v>2373</v>
      </c>
      <c r="CB15" s="134" t="s">
        <v>2372</v>
      </c>
      <c r="CC15" s="135">
        <v>44831.317835648151</v>
      </c>
      <c r="CG15" s="135">
        <v>44831.320625</v>
      </c>
      <c r="CH15" s="134" t="s">
        <v>2371</v>
      </c>
      <c r="CI15" s="134" t="s">
        <v>2370</v>
      </c>
      <c r="CJ15" s="134" t="s">
        <v>2445</v>
      </c>
      <c r="CK15" s="134" t="s">
        <v>2368</v>
      </c>
      <c r="CL15" s="134" t="s">
        <v>2367</v>
      </c>
      <c r="CP15" s="134" t="s">
        <v>2609</v>
      </c>
      <c r="CQ15" s="134" t="s">
        <v>2608</v>
      </c>
      <c r="CR15" s="134" t="s">
        <v>2608</v>
      </c>
      <c r="CX15" s="134" t="s">
        <v>2364</v>
      </c>
      <c r="DJ15" s="134" t="s">
        <v>2607</v>
      </c>
      <c r="DK15" s="134">
        <v>37.750999999999998</v>
      </c>
      <c r="DL15" s="134">
        <v>97.822000000000003</v>
      </c>
      <c r="DM15" s="134" t="s">
        <v>2606</v>
      </c>
    </row>
    <row r="16" spans="1:117" ht="12.5" customHeight="1">
      <c r="A16" s="134" t="s">
        <v>2605</v>
      </c>
      <c r="B16" s="134" t="s">
        <v>2604</v>
      </c>
      <c r="C16" s="134" t="s">
        <v>2603</v>
      </c>
      <c r="D16" s="134" t="s">
        <v>2602</v>
      </c>
      <c r="E16" s="134" t="s">
        <v>2601</v>
      </c>
      <c r="F16" s="134" t="s">
        <v>2566</v>
      </c>
      <c r="G16" s="134" t="s">
        <v>2566</v>
      </c>
      <c r="H16" s="134" t="s">
        <v>2600</v>
      </c>
      <c r="I16" s="134" t="s">
        <v>1225</v>
      </c>
      <c r="J16" s="134" t="s">
        <v>2599</v>
      </c>
      <c r="K16" s="134" t="s">
        <v>469</v>
      </c>
      <c r="L16" s="134" t="s">
        <v>2381</v>
      </c>
      <c r="M16" s="134" t="s">
        <v>2598</v>
      </c>
      <c r="N16" s="134" t="s">
        <v>2597</v>
      </c>
      <c r="O16" s="134" t="s">
        <v>2596</v>
      </c>
      <c r="P16" s="134" t="s">
        <v>493</v>
      </c>
      <c r="Q16" s="134" t="s">
        <v>2595</v>
      </c>
      <c r="R16" s="134" t="s">
        <v>2594</v>
      </c>
      <c r="S16" s="134" t="s">
        <v>2593</v>
      </c>
      <c r="T16" s="134" t="s">
        <v>2592</v>
      </c>
      <c r="V16" s="134" t="s">
        <v>434</v>
      </c>
      <c r="W16" s="134" t="s">
        <v>539</v>
      </c>
      <c r="X16" s="134" t="s">
        <v>2591</v>
      </c>
      <c r="Y16" s="134" t="s">
        <v>2590</v>
      </c>
      <c r="Z16" s="134" t="s">
        <v>2589</v>
      </c>
      <c r="AA16" s="134" t="s">
        <v>2588</v>
      </c>
      <c r="AB16" s="134" t="s">
        <v>2587</v>
      </c>
      <c r="AC16" s="134" t="s">
        <v>450</v>
      </c>
      <c r="AE16" s="134" t="s">
        <v>450</v>
      </c>
      <c r="AG16" s="134" t="s">
        <v>450</v>
      </c>
      <c r="AH16" s="134" t="s">
        <v>477</v>
      </c>
      <c r="AI16" s="134" t="s">
        <v>550</v>
      </c>
      <c r="AJ16" s="134" t="s">
        <v>2586</v>
      </c>
      <c r="AK16" s="134" t="s">
        <v>2586</v>
      </c>
      <c r="AL16" s="134" t="s">
        <v>2586</v>
      </c>
      <c r="AM16" s="134">
        <v>20162017</v>
      </c>
      <c r="AN16" s="134">
        <v>20182038</v>
      </c>
      <c r="AO16" s="134" t="s">
        <v>2585</v>
      </c>
      <c r="AP16" s="134" t="s">
        <v>2584</v>
      </c>
      <c r="AS16" s="134" t="s">
        <v>2583</v>
      </c>
      <c r="AT16" s="134" t="s">
        <v>550</v>
      </c>
      <c r="AU16" s="134" t="s">
        <v>2582</v>
      </c>
      <c r="AV16" s="134" t="s">
        <v>3012</v>
      </c>
      <c r="AW16" s="134" t="s">
        <v>2581</v>
      </c>
      <c r="AX16" s="134" t="s">
        <v>2580</v>
      </c>
      <c r="AY16" s="134" t="s">
        <v>2579</v>
      </c>
      <c r="AZ16" s="134" t="s">
        <v>3026</v>
      </c>
      <c r="BA16" s="134" t="s">
        <v>2578</v>
      </c>
      <c r="BB16" s="134" t="s">
        <v>2577</v>
      </c>
      <c r="BC16" s="134" t="s">
        <v>2576</v>
      </c>
      <c r="BM16" s="134" t="s">
        <v>450</v>
      </c>
      <c r="BR16" s="134" t="s">
        <v>2399</v>
      </c>
      <c r="BS16" s="134" t="s">
        <v>2575</v>
      </c>
      <c r="BT16" s="134" t="s">
        <v>2574</v>
      </c>
      <c r="BU16" s="134" t="s">
        <v>2573</v>
      </c>
      <c r="BV16" s="134" t="s">
        <v>2535</v>
      </c>
      <c r="BW16" s="134" t="s">
        <v>2572</v>
      </c>
      <c r="BX16" s="134" t="s">
        <v>2571</v>
      </c>
      <c r="BY16" s="134" t="s">
        <v>462</v>
      </c>
      <c r="BZ16" s="134" t="s">
        <v>2570</v>
      </c>
      <c r="CA16" s="134" t="s">
        <v>2373</v>
      </c>
      <c r="CB16" s="134" t="s">
        <v>2372</v>
      </c>
      <c r="CC16" s="135">
        <v>44832.546412037038</v>
      </c>
      <c r="CD16" s="135">
        <v>44832.632152777776</v>
      </c>
      <c r="CG16" s="135">
        <v>44832.632152777776</v>
      </c>
      <c r="CH16" s="134" t="s">
        <v>1869</v>
      </c>
      <c r="CI16" s="134" t="s">
        <v>2370</v>
      </c>
      <c r="CJ16" s="134" t="s">
        <v>2392</v>
      </c>
      <c r="CK16" s="134" t="s">
        <v>2368</v>
      </c>
      <c r="CL16" s="134" t="s">
        <v>2367</v>
      </c>
      <c r="CP16" s="134" t="s">
        <v>2569</v>
      </c>
      <c r="CQ16" s="134" t="s">
        <v>2568</v>
      </c>
      <c r="CR16" s="134" t="s">
        <v>2568</v>
      </c>
      <c r="CX16" s="134" t="s">
        <v>2364</v>
      </c>
      <c r="DH16" s="134" t="s">
        <v>2567</v>
      </c>
      <c r="DJ16" s="134" t="s">
        <v>2566</v>
      </c>
      <c r="DK16" s="134">
        <v>39.928899999999999</v>
      </c>
      <c r="DL16" s="134">
        <v>116.3883</v>
      </c>
      <c r="DM16" s="134" t="s">
        <v>2565</v>
      </c>
    </row>
    <row r="17" spans="1:117" ht="12.5" customHeight="1">
      <c r="A17" s="134" t="s">
        <v>2564</v>
      </c>
      <c r="B17" s="134" t="s">
        <v>609</v>
      </c>
      <c r="C17" s="134" t="s">
        <v>2563</v>
      </c>
      <c r="D17" s="134" t="s">
        <v>2562</v>
      </c>
      <c r="E17" s="134" t="s">
        <v>2523</v>
      </c>
      <c r="F17" s="134" t="s">
        <v>1253</v>
      </c>
      <c r="G17" s="134" t="s">
        <v>1253</v>
      </c>
      <c r="H17" s="134" t="s">
        <v>1253</v>
      </c>
      <c r="I17" s="134" t="s">
        <v>1319</v>
      </c>
      <c r="J17" s="134" t="s">
        <v>2561</v>
      </c>
      <c r="K17" s="134" t="s">
        <v>2560</v>
      </c>
      <c r="L17" s="134" t="s">
        <v>2994</v>
      </c>
      <c r="M17" s="134" t="s">
        <v>2103</v>
      </c>
      <c r="N17" s="134" t="s">
        <v>2559</v>
      </c>
      <c r="O17" s="134" t="s">
        <v>2558</v>
      </c>
      <c r="P17" s="134" t="s">
        <v>440</v>
      </c>
      <c r="Q17" s="134" t="s">
        <v>434</v>
      </c>
      <c r="R17" s="134" t="s">
        <v>434</v>
      </c>
      <c r="T17" s="134" t="s">
        <v>2557</v>
      </c>
      <c r="V17" s="134" t="s">
        <v>2103</v>
      </c>
      <c r="W17" s="134" t="s">
        <v>3001</v>
      </c>
      <c r="X17" s="134" t="s">
        <v>2103</v>
      </c>
      <c r="Y17" s="134" t="s">
        <v>2556</v>
      </c>
      <c r="Z17" s="134" t="s">
        <v>2555</v>
      </c>
      <c r="AA17" s="134" t="s">
        <v>2103</v>
      </c>
      <c r="AC17" s="134" t="s">
        <v>447</v>
      </c>
      <c r="AD17" s="134" t="s">
        <v>2554</v>
      </c>
      <c r="AE17" s="134" t="s">
        <v>450</v>
      </c>
      <c r="AI17" s="134" t="s">
        <v>452</v>
      </c>
      <c r="AJ17" s="134">
        <v>20212022</v>
      </c>
      <c r="AK17" s="134">
        <v>20212022</v>
      </c>
      <c r="AL17" s="134">
        <v>20232024</v>
      </c>
      <c r="AM17" s="134">
        <v>20232024</v>
      </c>
      <c r="AN17" s="134">
        <v>20222024</v>
      </c>
      <c r="AO17" s="134" t="s">
        <v>2553</v>
      </c>
      <c r="AP17" s="134" t="s">
        <v>2552</v>
      </c>
      <c r="AS17" s="134" t="s">
        <v>2551</v>
      </c>
      <c r="AT17" s="136" t="s">
        <v>2550</v>
      </c>
      <c r="AU17" s="134" t="s">
        <v>2549</v>
      </c>
      <c r="AV17" s="134" t="s">
        <v>502</v>
      </c>
      <c r="AW17" s="134" t="s">
        <v>2548</v>
      </c>
      <c r="AX17" s="134" t="s">
        <v>2547</v>
      </c>
      <c r="AY17" s="134" t="s">
        <v>2546</v>
      </c>
      <c r="AZ17" s="134" t="s">
        <v>502</v>
      </c>
      <c r="BA17" s="134" t="s">
        <v>2545</v>
      </c>
      <c r="BB17" s="134" t="s">
        <v>2544</v>
      </c>
      <c r="BC17" s="134" t="s">
        <v>2543</v>
      </c>
      <c r="BM17" s="134" t="s">
        <v>447</v>
      </c>
      <c r="BN17" s="134" t="s">
        <v>2542</v>
      </c>
      <c r="BO17" s="134" t="s">
        <v>2541</v>
      </c>
      <c r="BP17" s="134" t="s">
        <v>502</v>
      </c>
      <c r="BQ17" s="134" t="s">
        <v>2540</v>
      </c>
      <c r="BR17" s="134" t="s">
        <v>2539</v>
      </c>
      <c r="BS17" s="134" t="s">
        <v>2538</v>
      </c>
      <c r="BT17" s="134" t="s">
        <v>2537</v>
      </c>
      <c r="BU17" s="134" t="s">
        <v>2536</v>
      </c>
      <c r="BV17" s="134" t="s">
        <v>2535</v>
      </c>
      <c r="BW17" s="134" t="s">
        <v>2534</v>
      </c>
      <c r="BX17" s="134" t="s">
        <v>2533</v>
      </c>
      <c r="BY17" s="134" t="s">
        <v>462</v>
      </c>
      <c r="BZ17" s="134" t="s">
        <v>2532</v>
      </c>
      <c r="CA17" s="134" t="s">
        <v>2373</v>
      </c>
      <c r="CB17" s="134" t="s">
        <v>2372</v>
      </c>
      <c r="CC17" s="135">
        <v>44833.339803240742</v>
      </c>
      <c r="CD17" s="135">
        <v>44834.459363425929</v>
      </c>
      <c r="CG17" s="135">
        <v>44834.459583333337</v>
      </c>
      <c r="CH17" s="134" t="s">
        <v>1869</v>
      </c>
      <c r="CI17" s="134" t="s">
        <v>2370</v>
      </c>
      <c r="CJ17" s="134" t="s">
        <v>2392</v>
      </c>
      <c r="CK17" s="134" t="s">
        <v>2368</v>
      </c>
      <c r="CL17" s="134" t="s">
        <v>2367</v>
      </c>
      <c r="CP17" s="134" t="s">
        <v>2531</v>
      </c>
      <c r="CQ17" s="134" t="s">
        <v>2530</v>
      </c>
      <c r="CR17" s="134" t="s">
        <v>2530</v>
      </c>
      <c r="CX17" s="134" t="s">
        <v>2364</v>
      </c>
      <c r="DG17" s="134" t="s">
        <v>2529</v>
      </c>
      <c r="DH17" s="134" t="s">
        <v>2529</v>
      </c>
      <c r="DI17" s="134" t="s">
        <v>2528</v>
      </c>
      <c r="DJ17" s="134" t="s">
        <v>1253</v>
      </c>
      <c r="DK17" s="134">
        <v>33.695700000000002</v>
      </c>
      <c r="DL17" s="134">
        <v>73.011300000000006</v>
      </c>
      <c r="DM17" s="134" t="s">
        <v>2527</v>
      </c>
    </row>
    <row r="18" spans="1:117" ht="12.5" customHeight="1">
      <c r="A18" s="134" t="s">
        <v>2526</v>
      </c>
      <c r="B18" s="134" t="s">
        <v>1053</v>
      </c>
      <c r="C18" s="136" t="s">
        <v>2525</v>
      </c>
      <c r="D18" s="136" t="s">
        <v>2524</v>
      </c>
      <c r="E18" s="134" t="s">
        <v>2523</v>
      </c>
      <c r="F18" s="134" t="s">
        <v>1253</v>
      </c>
      <c r="G18" s="134" t="s">
        <v>1253</v>
      </c>
      <c r="H18" s="134" t="s">
        <v>1253</v>
      </c>
      <c r="I18" s="134" t="s">
        <v>1319</v>
      </c>
      <c r="J18" s="134" t="s">
        <v>434</v>
      </c>
      <c r="K18" s="134" t="s">
        <v>2522</v>
      </c>
      <c r="L18" s="134" t="s">
        <v>2995</v>
      </c>
      <c r="M18" s="134" t="s">
        <v>2521</v>
      </c>
      <c r="N18" s="134" t="s">
        <v>2520</v>
      </c>
      <c r="O18" s="134" t="s">
        <v>2519</v>
      </c>
      <c r="P18" s="134" t="s">
        <v>440</v>
      </c>
      <c r="Q18" s="134" t="s">
        <v>434</v>
      </c>
      <c r="R18" s="134" t="s">
        <v>2518</v>
      </c>
      <c r="T18" s="134" t="s">
        <v>434</v>
      </c>
      <c r="V18" s="134" t="s">
        <v>434</v>
      </c>
      <c r="W18" s="134" t="s">
        <v>450</v>
      </c>
      <c r="X18" s="134" t="s">
        <v>434</v>
      </c>
      <c r="Y18" s="134" t="s">
        <v>2517</v>
      </c>
      <c r="Z18" s="134" t="s">
        <v>539</v>
      </c>
      <c r="AA18" s="134" t="s">
        <v>2516</v>
      </c>
      <c r="AC18" s="134" t="s">
        <v>447</v>
      </c>
      <c r="AD18" s="134" t="s">
        <v>2515</v>
      </c>
      <c r="AE18" s="134" t="s">
        <v>450</v>
      </c>
      <c r="AI18" s="134" t="s">
        <v>452</v>
      </c>
      <c r="AJ18" s="134">
        <v>202223</v>
      </c>
      <c r="AK18" s="134">
        <v>202223</v>
      </c>
      <c r="AL18" s="134">
        <v>20222024</v>
      </c>
      <c r="AM18" s="134" t="s">
        <v>2514</v>
      </c>
      <c r="AN18" s="134" t="s">
        <v>2514</v>
      </c>
      <c r="AO18" s="134" t="s">
        <v>2514</v>
      </c>
      <c r="AP18" s="134" t="s">
        <v>2513</v>
      </c>
      <c r="AS18" s="134" t="s">
        <v>2512</v>
      </c>
      <c r="AT18" s="134" t="s">
        <v>2511</v>
      </c>
      <c r="AU18" s="134" t="s">
        <v>2510</v>
      </c>
      <c r="AV18" s="134" t="s">
        <v>3013</v>
      </c>
      <c r="AW18" s="134" t="s">
        <v>2501</v>
      </c>
      <c r="AX18" s="134" t="s">
        <v>2509</v>
      </c>
      <c r="AY18" s="134" t="s">
        <v>2508</v>
      </c>
      <c r="AZ18" s="134" t="s">
        <v>3027</v>
      </c>
      <c r="BA18" s="134" t="s">
        <v>2507</v>
      </c>
      <c r="BB18" s="134" t="s">
        <v>2506</v>
      </c>
      <c r="BC18" s="134" t="s">
        <v>2505</v>
      </c>
      <c r="BM18" s="134" t="s">
        <v>447</v>
      </c>
      <c r="BN18" s="134" t="s">
        <v>2504</v>
      </c>
      <c r="BO18" s="134" t="s">
        <v>2503</v>
      </c>
      <c r="BP18" s="134" t="s">
        <v>2502</v>
      </c>
      <c r="BQ18" s="134" t="s">
        <v>2501</v>
      </c>
      <c r="BR18" s="134" t="s">
        <v>2500</v>
      </c>
      <c r="BS18" s="134" t="s">
        <v>2499</v>
      </c>
      <c r="BT18" s="134" t="s">
        <v>2498</v>
      </c>
      <c r="BU18" s="134" t="s">
        <v>2496</v>
      </c>
      <c r="BV18" s="134" t="s">
        <v>2497</v>
      </c>
      <c r="BW18" s="134" t="s">
        <v>2496</v>
      </c>
      <c r="BX18" s="134" t="s">
        <v>2495</v>
      </c>
      <c r="BY18" s="134" t="s">
        <v>462</v>
      </c>
      <c r="BZ18" s="134" t="s">
        <v>2494</v>
      </c>
      <c r="CA18" s="134" t="s">
        <v>2373</v>
      </c>
      <c r="CB18" s="134" t="s">
        <v>2372</v>
      </c>
      <c r="CC18" s="135">
        <v>44833.560057870367</v>
      </c>
      <c r="CD18" s="135">
        <v>44833.656851851854</v>
      </c>
      <c r="CG18" s="135">
        <v>44833.656851851854</v>
      </c>
      <c r="CH18" s="134" t="s">
        <v>1869</v>
      </c>
      <c r="CI18" s="134" t="s">
        <v>2370</v>
      </c>
      <c r="CJ18" s="134" t="s">
        <v>2392</v>
      </c>
      <c r="CK18" s="134" t="s">
        <v>2368</v>
      </c>
      <c r="CL18" s="134" t="s">
        <v>2367</v>
      </c>
      <c r="CP18" s="134" t="s">
        <v>2493</v>
      </c>
      <c r="CQ18" s="134" t="s">
        <v>2492</v>
      </c>
      <c r="CR18" s="134" t="s">
        <v>2492</v>
      </c>
      <c r="CX18" s="134" t="s">
        <v>2364</v>
      </c>
      <c r="DG18" s="134" t="s">
        <v>2491</v>
      </c>
      <c r="DH18" s="134" t="s">
        <v>2490</v>
      </c>
      <c r="DI18" s="134" t="s">
        <v>2489</v>
      </c>
      <c r="DJ18" s="134" t="s">
        <v>1253</v>
      </c>
      <c r="DK18" s="134">
        <v>31.488800000000001</v>
      </c>
      <c r="DL18" s="134">
        <v>74.368600000000001</v>
      </c>
      <c r="DM18" s="134" t="s">
        <v>2488</v>
      </c>
    </row>
    <row r="19" spans="1:117" ht="12.5" customHeight="1">
      <c r="A19" s="134" t="s">
        <v>2487</v>
      </c>
      <c r="B19" s="134" t="s">
        <v>604</v>
      </c>
      <c r="C19" s="136" t="s">
        <v>2486</v>
      </c>
      <c r="D19" s="134" t="s">
        <v>547</v>
      </c>
      <c r="E19" s="134" t="s">
        <v>2416</v>
      </c>
      <c r="F19" s="134" t="s">
        <v>1086</v>
      </c>
      <c r="G19" s="134" t="s">
        <v>1086</v>
      </c>
      <c r="H19" s="134" t="s">
        <v>2990</v>
      </c>
      <c r="I19" s="134" t="s">
        <v>2485</v>
      </c>
      <c r="J19" s="134" t="s">
        <v>2484</v>
      </c>
      <c r="K19" s="134" t="s">
        <v>1225</v>
      </c>
      <c r="L19" s="134" t="s">
        <v>2381</v>
      </c>
      <c r="M19" s="134" t="s">
        <v>2102</v>
      </c>
      <c r="N19" s="134" t="s">
        <v>2483</v>
      </c>
      <c r="O19" s="134" t="s">
        <v>2482</v>
      </c>
      <c r="P19" s="134" t="s">
        <v>493</v>
      </c>
      <c r="Q19" s="134" t="s">
        <v>2481</v>
      </c>
      <c r="R19" s="134" t="s">
        <v>2480</v>
      </c>
      <c r="S19" s="134" t="s">
        <v>434</v>
      </c>
      <c r="T19" s="134" t="s">
        <v>2479</v>
      </c>
      <c r="V19" s="134" t="s">
        <v>2478</v>
      </c>
      <c r="W19" s="134" t="s">
        <v>539</v>
      </c>
      <c r="X19" s="134" t="s">
        <v>2477</v>
      </c>
      <c r="Y19" s="134" t="s">
        <v>2476</v>
      </c>
      <c r="Z19" s="134" t="s">
        <v>2475</v>
      </c>
      <c r="AA19" s="134" t="s">
        <v>2474</v>
      </c>
      <c r="AB19" s="134" t="s">
        <v>2473</v>
      </c>
      <c r="AC19" s="134" t="s">
        <v>450</v>
      </c>
      <c r="AE19" s="134" t="s">
        <v>450</v>
      </c>
      <c r="AG19" s="134" t="s">
        <v>450</v>
      </c>
      <c r="AH19" s="134" t="s">
        <v>2472</v>
      </c>
      <c r="AI19" s="134" t="s">
        <v>2202</v>
      </c>
      <c r="AJ19" s="134" t="s">
        <v>2471</v>
      </c>
      <c r="AK19" s="134" t="s">
        <v>434</v>
      </c>
      <c r="AL19" s="134" t="s">
        <v>434</v>
      </c>
      <c r="AM19" s="134" t="s">
        <v>2470</v>
      </c>
      <c r="AN19" s="134" t="s">
        <v>2006</v>
      </c>
      <c r="AO19" s="134" t="s">
        <v>2469</v>
      </c>
      <c r="AP19" s="134" t="s">
        <v>2468</v>
      </c>
      <c r="AS19" s="134" t="s">
        <v>2467</v>
      </c>
      <c r="AT19" s="136" t="s">
        <v>2466</v>
      </c>
      <c r="AU19" s="134" t="s">
        <v>2465</v>
      </c>
      <c r="AV19" s="134" t="s">
        <v>3014</v>
      </c>
      <c r="AW19" s="134" t="s">
        <v>2464</v>
      </c>
      <c r="AX19" s="136" t="s">
        <v>2466</v>
      </c>
      <c r="AY19" s="134" t="s">
        <v>2465</v>
      </c>
      <c r="AZ19" s="134" t="s">
        <v>3028</v>
      </c>
      <c r="BA19" s="134" t="s">
        <v>2464</v>
      </c>
      <c r="BB19" s="134" t="s">
        <v>2463</v>
      </c>
      <c r="BC19" s="137" t="s">
        <v>2462</v>
      </c>
      <c r="BM19" s="134" t="s">
        <v>447</v>
      </c>
      <c r="BN19" s="134" t="s">
        <v>2461</v>
      </c>
      <c r="BO19" s="134" t="s">
        <v>2460</v>
      </c>
      <c r="BP19" s="134" t="s">
        <v>2459</v>
      </c>
      <c r="BQ19" s="134" t="s">
        <v>2458</v>
      </c>
      <c r="BR19" s="134" t="s">
        <v>925</v>
      </c>
      <c r="BS19" s="134" t="s">
        <v>2457</v>
      </c>
      <c r="BT19" s="136" t="s">
        <v>2456</v>
      </c>
      <c r="BU19" s="134" t="s">
        <v>2455</v>
      </c>
      <c r="BV19" s="134" t="s">
        <v>2454</v>
      </c>
      <c r="BW19" s="134" t="s">
        <v>2453</v>
      </c>
      <c r="BX19" s="134" t="s">
        <v>2452</v>
      </c>
      <c r="BY19" s="134" t="s">
        <v>462</v>
      </c>
      <c r="BZ19" s="134" t="s">
        <v>2451</v>
      </c>
      <c r="CA19" s="134" t="s">
        <v>2373</v>
      </c>
      <c r="CB19" s="134" t="s">
        <v>2372</v>
      </c>
      <c r="CC19" s="135">
        <v>44834.467592592591</v>
      </c>
      <c r="CD19" s="135">
        <v>44834.506412037037</v>
      </c>
      <c r="CG19" s="135">
        <v>44834.506412037037</v>
      </c>
      <c r="CH19" s="134" t="s">
        <v>1869</v>
      </c>
      <c r="CI19" s="134" t="s">
        <v>2370</v>
      </c>
      <c r="CJ19" s="134" t="s">
        <v>2392</v>
      </c>
      <c r="CK19" s="134" t="s">
        <v>2368</v>
      </c>
      <c r="CL19" s="134" t="s">
        <v>2367</v>
      </c>
      <c r="CP19" s="134" t="s">
        <v>2366</v>
      </c>
      <c r="CQ19" s="134" t="s">
        <v>2450</v>
      </c>
      <c r="CR19" s="134" t="s">
        <v>2450</v>
      </c>
      <c r="CX19" s="134" t="s">
        <v>2364</v>
      </c>
      <c r="DG19" s="134" t="s">
        <v>2449</v>
      </c>
      <c r="DH19" s="134" t="s">
        <v>2448</v>
      </c>
      <c r="DI19" s="134" t="s">
        <v>2447</v>
      </c>
      <c r="DJ19" s="134" t="s">
        <v>1086</v>
      </c>
      <c r="DK19" s="134">
        <v>13.916700000000001</v>
      </c>
      <c r="DL19" s="134">
        <v>100.4333</v>
      </c>
      <c r="DM19" s="134" t="s">
        <v>2446</v>
      </c>
    </row>
    <row r="20" spans="1:117" ht="12.5" customHeight="1">
      <c r="A20" s="134" t="s">
        <v>2444</v>
      </c>
      <c r="B20" s="134" t="s">
        <v>1047</v>
      </c>
      <c r="C20" s="134" t="s">
        <v>2443</v>
      </c>
      <c r="D20" s="134" t="s">
        <v>2442</v>
      </c>
      <c r="E20" s="134" t="s">
        <v>2416</v>
      </c>
      <c r="F20" s="134" t="s">
        <v>1035</v>
      </c>
      <c r="G20" s="134" t="s">
        <v>1035</v>
      </c>
      <c r="H20" s="134" t="s">
        <v>1035</v>
      </c>
      <c r="I20" s="134" t="s">
        <v>203</v>
      </c>
      <c r="J20" s="134" t="s">
        <v>2441</v>
      </c>
      <c r="K20" s="134" t="s">
        <v>224</v>
      </c>
      <c r="L20" s="134" t="s">
        <v>2996</v>
      </c>
      <c r="M20" s="134" t="s">
        <v>2102</v>
      </c>
      <c r="N20" s="134" t="s">
        <v>2440</v>
      </c>
      <c r="O20" s="134" t="s">
        <v>2439</v>
      </c>
      <c r="P20" s="134" t="s">
        <v>440</v>
      </c>
      <c r="R20" s="134" t="s">
        <v>2438</v>
      </c>
      <c r="T20" s="134" t="s">
        <v>2437</v>
      </c>
      <c r="W20" s="134" t="s">
        <v>450</v>
      </c>
      <c r="Y20" s="134" t="s">
        <v>2409</v>
      </c>
      <c r="Z20" s="134" t="s">
        <v>539</v>
      </c>
      <c r="AA20" s="134" t="s">
        <v>2436</v>
      </c>
      <c r="AC20" s="134" t="s">
        <v>450</v>
      </c>
      <c r="AE20" s="134" t="s">
        <v>450</v>
      </c>
      <c r="AI20" s="134" t="s">
        <v>452</v>
      </c>
      <c r="AJ20" s="134">
        <v>202223</v>
      </c>
      <c r="AK20" s="134" t="s">
        <v>480</v>
      </c>
      <c r="AL20" s="134" t="s">
        <v>2435</v>
      </c>
      <c r="AM20" s="134" t="s">
        <v>480</v>
      </c>
      <c r="AN20" s="134" t="s">
        <v>480</v>
      </c>
      <c r="AO20" s="134" t="s">
        <v>480</v>
      </c>
      <c r="AP20" s="134" t="s">
        <v>973</v>
      </c>
      <c r="AS20" s="134" t="s">
        <v>2434</v>
      </c>
      <c r="AT20" s="134" t="s">
        <v>2433</v>
      </c>
      <c r="AU20" s="134" t="s">
        <v>2432</v>
      </c>
      <c r="AV20" s="134" t="s">
        <v>3015</v>
      </c>
      <c r="AW20" s="134" t="s">
        <v>2426</v>
      </c>
      <c r="AX20" s="134" t="s">
        <v>2431</v>
      </c>
      <c r="AY20" s="134" t="s">
        <v>2430</v>
      </c>
      <c r="AZ20" s="134" t="s">
        <v>502</v>
      </c>
      <c r="BB20" s="134" t="s">
        <v>2429</v>
      </c>
      <c r="BM20" s="134" t="s">
        <v>447</v>
      </c>
      <c r="BN20" s="134" t="s">
        <v>2428</v>
      </c>
      <c r="BO20" s="134" t="s">
        <v>2427</v>
      </c>
      <c r="BP20" s="134" t="s">
        <v>502</v>
      </c>
      <c r="BQ20" s="134" t="s">
        <v>2426</v>
      </c>
      <c r="BR20" s="134" t="s">
        <v>925</v>
      </c>
      <c r="BS20" s="134" t="s">
        <v>2425</v>
      </c>
      <c r="BT20" s="134" t="s">
        <v>2424</v>
      </c>
      <c r="BV20" s="134" t="s">
        <v>2423</v>
      </c>
      <c r="BW20" s="134" t="s">
        <v>2422</v>
      </c>
      <c r="BX20" s="134" t="s">
        <v>2421</v>
      </c>
      <c r="BY20" s="134" t="s">
        <v>462</v>
      </c>
      <c r="BZ20" s="134" t="s">
        <v>2420</v>
      </c>
      <c r="CA20" s="134" t="s">
        <v>2373</v>
      </c>
      <c r="CB20" s="134" t="s">
        <v>2372</v>
      </c>
      <c r="CC20" s="135">
        <v>44837.111203703702</v>
      </c>
      <c r="CD20" s="135">
        <v>44837.124560185184</v>
      </c>
      <c r="CG20" s="135">
        <v>44837.124560185184</v>
      </c>
      <c r="CH20" s="134" t="s">
        <v>1869</v>
      </c>
      <c r="CI20" s="134" t="s">
        <v>2370</v>
      </c>
      <c r="CJ20" s="134" t="s">
        <v>2392</v>
      </c>
      <c r="CK20" s="134" t="s">
        <v>2368</v>
      </c>
      <c r="CL20" s="134" t="s">
        <v>2367</v>
      </c>
      <c r="CP20" s="134" t="s">
        <v>2391</v>
      </c>
      <c r="CQ20" s="134" t="s">
        <v>2390</v>
      </c>
      <c r="CR20" s="134" t="s">
        <v>2390</v>
      </c>
      <c r="CX20" s="134" t="s">
        <v>2364</v>
      </c>
      <c r="DJ20" s="134" t="s">
        <v>1035</v>
      </c>
      <c r="DK20" s="134">
        <v>13</v>
      </c>
      <c r="DL20" s="134">
        <v>105</v>
      </c>
      <c r="DM20" s="134" t="s">
        <v>2419</v>
      </c>
    </row>
    <row r="21" spans="1:117" ht="12.5" customHeight="1">
      <c r="A21" s="134" t="s">
        <v>2418</v>
      </c>
      <c r="B21" s="134" t="s">
        <v>1048</v>
      </c>
      <c r="C21" s="134" t="s">
        <v>2417</v>
      </c>
      <c r="E21" s="134" t="s">
        <v>2416</v>
      </c>
      <c r="F21" s="134" t="s">
        <v>1035</v>
      </c>
      <c r="G21" s="134" t="s">
        <v>1035</v>
      </c>
      <c r="H21" s="134" t="s">
        <v>1035</v>
      </c>
      <c r="I21" s="134" t="s">
        <v>1319</v>
      </c>
      <c r="J21" s="134" t="s">
        <v>2115</v>
      </c>
      <c r="K21" s="134" t="s">
        <v>2415</v>
      </c>
      <c r="L21" s="134" t="s">
        <v>2997</v>
      </c>
      <c r="M21" s="134" t="s">
        <v>2102</v>
      </c>
      <c r="N21" s="134" t="s">
        <v>2414</v>
      </c>
      <c r="O21" s="134" t="s">
        <v>2413</v>
      </c>
      <c r="P21" s="134" t="s">
        <v>440</v>
      </c>
      <c r="Q21" s="134" t="s">
        <v>2412</v>
      </c>
      <c r="R21" s="134" t="s">
        <v>2411</v>
      </c>
      <c r="T21" s="134" t="s">
        <v>2410</v>
      </c>
      <c r="V21" s="134" t="s">
        <v>434</v>
      </c>
      <c r="W21" s="134" t="s">
        <v>539</v>
      </c>
      <c r="X21" s="134" t="s">
        <v>2103</v>
      </c>
      <c r="Y21" s="134" t="s">
        <v>2409</v>
      </c>
      <c r="Z21" s="134" t="s">
        <v>539</v>
      </c>
      <c r="AA21" s="134" t="s">
        <v>2408</v>
      </c>
      <c r="AC21" s="134" t="s">
        <v>450</v>
      </c>
      <c r="AE21" s="134" t="s">
        <v>450</v>
      </c>
      <c r="AI21" s="134" t="s">
        <v>452</v>
      </c>
      <c r="AJ21" s="134">
        <v>20222024</v>
      </c>
      <c r="AK21" s="134" t="s">
        <v>480</v>
      </c>
      <c r="AL21" s="134" t="s">
        <v>2407</v>
      </c>
      <c r="AM21" s="134">
        <v>2024</v>
      </c>
      <c r="AN21" s="134">
        <v>2024</v>
      </c>
      <c r="AO21" s="134" t="s">
        <v>2407</v>
      </c>
      <c r="AP21" s="134" t="s">
        <v>2406</v>
      </c>
      <c r="AS21" s="134" t="s">
        <v>2405</v>
      </c>
      <c r="AT21" s="134" t="s">
        <v>2404</v>
      </c>
      <c r="AU21" s="134" t="s">
        <v>2402</v>
      </c>
      <c r="AV21" s="134" t="s">
        <v>502</v>
      </c>
      <c r="AX21" s="134" t="s">
        <v>2403</v>
      </c>
      <c r="AY21" s="134" t="s">
        <v>2402</v>
      </c>
      <c r="AZ21" s="134" t="s">
        <v>502</v>
      </c>
      <c r="BC21" s="134" t="s">
        <v>2401</v>
      </c>
      <c r="BM21" s="134" t="s">
        <v>447</v>
      </c>
      <c r="BN21" s="134" t="s">
        <v>2120</v>
      </c>
      <c r="BO21" s="134" t="s">
        <v>2400</v>
      </c>
      <c r="BP21" s="134" t="s">
        <v>502</v>
      </c>
      <c r="BR21" s="134" t="s">
        <v>2399</v>
      </c>
      <c r="BS21" s="134" t="s">
        <v>2398</v>
      </c>
      <c r="BT21" s="134" t="s">
        <v>2397</v>
      </c>
      <c r="BV21" s="134" t="s">
        <v>2396</v>
      </c>
      <c r="BW21" s="134" t="s">
        <v>2395</v>
      </c>
      <c r="BX21" s="134" t="s">
        <v>2394</v>
      </c>
      <c r="BY21" s="134" t="s">
        <v>462</v>
      </c>
      <c r="BZ21" s="134" t="s">
        <v>2393</v>
      </c>
      <c r="CA21" s="134" t="s">
        <v>2373</v>
      </c>
      <c r="CB21" s="134" t="s">
        <v>2372</v>
      </c>
      <c r="CC21" s="135">
        <v>44837.128761574073</v>
      </c>
      <c r="CD21" s="135">
        <v>44837.14199074074</v>
      </c>
      <c r="CG21" s="135">
        <v>44837.14199074074</v>
      </c>
      <c r="CH21" s="134" t="s">
        <v>1869</v>
      </c>
      <c r="CI21" s="134" t="s">
        <v>2370</v>
      </c>
      <c r="CJ21" s="134" t="s">
        <v>2392</v>
      </c>
      <c r="CK21" s="134" t="s">
        <v>2368</v>
      </c>
      <c r="CL21" s="134" t="s">
        <v>2367</v>
      </c>
      <c r="CP21" s="134" t="s">
        <v>2391</v>
      </c>
      <c r="CQ21" s="134" t="s">
        <v>2390</v>
      </c>
      <c r="CR21" s="134" t="s">
        <v>2390</v>
      </c>
      <c r="CX21" s="134" t="s">
        <v>2364</v>
      </c>
      <c r="DJ21" s="134" t="s">
        <v>1035</v>
      </c>
      <c r="DK21" s="134">
        <v>13</v>
      </c>
      <c r="DL21" s="134">
        <v>105</v>
      </c>
      <c r="DM21" s="134" t="s">
        <v>2389</v>
      </c>
    </row>
    <row r="22" spans="1:117" ht="12.5" customHeight="1">
      <c r="A22" s="134" t="s">
        <v>2388</v>
      </c>
      <c r="B22" s="134" t="s">
        <v>608</v>
      </c>
      <c r="C22" s="136" t="s">
        <v>2387</v>
      </c>
      <c r="E22" s="134" t="s">
        <v>2386</v>
      </c>
      <c r="F22" s="134" t="s">
        <v>2384</v>
      </c>
      <c r="G22" s="134" t="s">
        <v>2385</v>
      </c>
      <c r="H22" s="134" t="s">
        <v>2384</v>
      </c>
      <c r="I22" s="134" t="s">
        <v>224</v>
      </c>
      <c r="J22" s="134" t="s">
        <v>2383</v>
      </c>
      <c r="K22" s="134" t="s">
        <v>2382</v>
      </c>
      <c r="L22" s="134" t="s">
        <v>2381</v>
      </c>
      <c r="M22" s="134" t="s">
        <v>2380</v>
      </c>
      <c r="N22" s="134" t="s">
        <v>2379</v>
      </c>
      <c r="S22" s="134" t="s">
        <v>2378</v>
      </c>
      <c r="T22" s="134" t="s">
        <v>2377</v>
      </c>
      <c r="W22" s="134" t="s">
        <v>3002</v>
      </c>
      <c r="Y22" s="134" t="s">
        <v>539</v>
      </c>
      <c r="Z22" s="134" t="s">
        <v>539</v>
      </c>
      <c r="AA22" s="134" t="s">
        <v>2376</v>
      </c>
      <c r="AB22" s="134" t="s">
        <v>2375</v>
      </c>
      <c r="AC22" s="134" t="s">
        <v>447</v>
      </c>
      <c r="AD22" s="134" t="s">
        <v>2374</v>
      </c>
      <c r="AE22" s="134" t="s">
        <v>450</v>
      </c>
      <c r="AG22" s="134" t="s">
        <v>443</v>
      </c>
      <c r="AH22" s="134" t="s">
        <v>451</v>
      </c>
      <c r="AI22" s="134" t="s">
        <v>478</v>
      </c>
      <c r="AJ22" s="134" t="s">
        <v>2374</v>
      </c>
      <c r="AK22" s="134" t="s">
        <v>2374</v>
      </c>
      <c r="AL22" s="134" t="s">
        <v>2374</v>
      </c>
      <c r="AM22" s="134" t="s">
        <v>2374</v>
      </c>
      <c r="AN22" s="134" t="s">
        <v>2374</v>
      </c>
      <c r="AO22" s="134" t="s">
        <v>2374</v>
      </c>
      <c r="AS22" s="134" t="s">
        <v>2374</v>
      </c>
      <c r="AT22" s="134" t="s">
        <v>2374</v>
      </c>
      <c r="AU22" s="134" t="s">
        <v>2374</v>
      </c>
      <c r="AV22" s="134" t="s">
        <v>3016</v>
      </c>
      <c r="AW22" s="134" t="s">
        <v>2374</v>
      </c>
      <c r="AX22" s="134" t="s">
        <v>2374</v>
      </c>
      <c r="AY22" s="134" t="s">
        <v>2374</v>
      </c>
      <c r="AZ22" s="134" t="s">
        <v>3016</v>
      </c>
      <c r="BM22" s="134" t="s">
        <v>450</v>
      </c>
      <c r="BR22" s="134" t="s">
        <v>925</v>
      </c>
      <c r="BS22" s="134" t="s">
        <v>2374</v>
      </c>
      <c r="BT22" s="134" t="s">
        <v>2374</v>
      </c>
      <c r="BV22" s="134" t="s">
        <v>539</v>
      </c>
      <c r="CA22" s="134" t="s">
        <v>2373</v>
      </c>
      <c r="CB22" s="134" t="s">
        <v>2372</v>
      </c>
      <c r="CC22" s="135">
        <v>44838.279548611114</v>
      </c>
      <c r="CG22" s="135">
        <v>44838.297685185185</v>
      </c>
      <c r="CH22" s="134" t="s">
        <v>2371</v>
      </c>
      <c r="CI22" s="134" t="s">
        <v>2370</v>
      </c>
      <c r="CJ22" s="134" t="s">
        <v>2369</v>
      </c>
      <c r="CK22" s="134" t="s">
        <v>2368</v>
      </c>
      <c r="CL22" s="134" t="s">
        <v>2367</v>
      </c>
      <c r="CP22" s="134" t="s">
        <v>2366</v>
      </c>
      <c r="CQ22" s="134" t="s">
        <v>2365</v>
      </c>
      <c r="CR22" s="134" t="s">
        <v>2365</v>
      </c>
      <c r="CX22" s="134" t="s">
        <v>2364</v>
      </c>
      <c r="DG22" s="134" t="s">
        <v>2363</v>
      </c>
      <c r="DH22" s="134" t="s">
        <v>2362</v>
      </c>
      <c r="DI22" s="134" t="s">
        <v>2361</v>
      </c>
      <c r="DJ22" s="134" t="s">
        <v>2360</v>
      </c>
      <c r="DK22" s="134">
        <v>37.810299999999998</v>
      </c>
      <c r="DL22" s="134">
        <v>144.95439999999999</v>
      </c>
      <c r="DM22" s="134" t="s">
        <v>2359</v>
      </c>
    </row>
    <row r="23" spans="1:117" ht="12.5" customHeight="1">
      <c r="G23" s="134" t="s">
        <v>539</v>
      </c>
      <c r="K23" s="134" t="s">
        <v>539</v>
      </c>
      <c r="Y23" s="134" t="s">
        <v>539</v>
      </c>
    </row>
    <row r="24" spans="1:117" ht="12.5" customHeight="1"/>
    <row r="25" spans="1:117" ht="12.5" customHeight="1"/>
    <row r="26" spans="1:117" ht="12.5" customHeight="1"/>
    <row r="27" spans="1:117" ht="12.5" customHeight="1"/>
  </sheetData>
  <autoFilter ref="A1:DM22" xr:uid="{00000000-0001-0000-0000-00000000000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78AC-8768-484C-854E-976DCE77D336}">
  <sheetPr>
    <tabColor rgb="FF9CC2E5"/>
  </sheetPr>
  <dimension ref="A1:AM1000"/>
  <sheetViews>
    <sheetView showGridLines="0" topLeftCell="AF1" zoomScale="59" zoomScaleNormal="59" workbookViewId="0">
      <pane ySplit="6" topLeftCell="A7" activePane="bottomLeft" state="frozen"/>
      <selection pane="bottomLeft" activeCell="AN8" sqref="AN8"/>
    </sheetView>
  </sheetViews>
  <sheetFormatPr defaultColWidth="14.453125" defaultRowHeight="15" customHeight="1"/>
  <cols>
    <col min="1" max="2" width="8.6328125" style="146" customWidth="1"/>
    <col min="3" max="3" width="56.36328125" style="146" customWidth="1"/>
    <col min="4" max="4" width="59.6328125" style="146" customWidth="1"/>
    <col min="5" max="5" width="19.36328125" style="146" customWidth="1"/>
    <col min="6" max="7" width="36.6328125" style="146" customWidth="1"/>
    <col min="8" max="8" width="19" style="146" customWidth="1"/>
    <col min="9" max="9" width="15.453125" style="146" customWidth="1"/>
    <col min="10" max="10" width="61.36328125" style="146" customWidth="1"/>
    <col min="11" max="11" width="44.6328125" style="146" customWidth="1"/>
    <col min="12" max="12" width="19.453125" style="146" customWidth="1"/>
    <col min="13" max="14" width="36.453125" style="146" customWidth="1"/>
    <col min="15" max="16" width="26.453125" style="146" customWidth="1"/>
    <col min="17" max="17" width="24.453125" style="146" customWidth="1"/>
    <col min="18" max="18" width="38.453125" style="146" customWidth="1"/>
    <col min="19" max="19" width="24.6328125" style="146" customWidth="1"/>
    <col min="20" max="20" width="32.1796875" style="146" customWidth="1"/>
    <col min="21" max="21" width="21.453125" style="146" customWidth="1"/>
    <col min="22" max="22" width="30.453125" style="146" customWidth="1"/>
    <col min="23" max="23" width="54.36328125" style="146" customWidth="1"/>
    <col min="24" max="24" width="27.6328125" style="146" customWidth="1"/>
    <col min="25" max="25" width="30.6328125" style="146" customWidth="1"/>
    <col min="26" max="26" width="37.36328125" style="146" customWidth="1"/>
    <col min="27" max="27" width="28.6328125" style="146" customWidth="1"/>
    <col min="28" max="28" width="19.36328125" style="146" customWidth="1"/>
    <col min="29" max="29" width="23.36328125" style="146" customWidth="1"/>
    <col min="30" max="30" width="20.453125" style="146" customWidth="1"/>
    <col min="31" max="31" width="44.36328125" style="146" customWidth="1"/>
    <col min="32" max="32" width="17.6328125" style="146" customWidth="1"/>
    <col min="33" max="33" width="24.6328125" style="146" customWidth="1"/>
    <col min="34" max="34" width="31.36328125" style="146" customWidth="1"/>
    <col min="35" max="35" width="25.453125" style="146" customWidth="1"/>
    <col min="36" max="36" width="33.36328125" style="146" customWidth="1"/>
    <col min="37" max="38" width="20.36328125" style="146" customWidth="1"/>
    <col min="39" max="39" width="57.36328125" style="146" customWidth="1"/>
    <col min="40" max="16384" width="14.453125" style="146"/>
  </cols>
  <sheetData>
    <row r="1" spans="1:39" ht="24.75" customHeight="1">
      <c r="C1" s="278"/>
      <c r="D1" s="147"/>
    </row>
    <row r="2" spans="1:39" ht="24.75" customHeight="1">
      <c r="C2" s="279"/>
    </row>
    <row r="3" spans="1:39" ht="24.75" customHeight="1">
      <c r="A3" s="148"/>
      <c r="B3" s="148"/>
      <c r="C3" s="264"/>
      <c r="D3" s="148"/>
      <c r="E3" s="280" t="s">
        <v>1924</v>
      </c>
      <c r="F3" s="272"/>
      <c r="G3" s="272"/>
      <c r="H3" s="272"/>
      <c r="I3" s="272"/>
      <c r="J3" s="273"/>
      <c r="K3" s="281" t="s">
        <v>1120</v>
      </c>
      <c r="L3" s="272"/>
      <c r="M3" s="272"/>
      <c r="N3" s="272"/>
      <c r="O3" s="272"/>
      <c r="P3" s="272"/>
      <c r="Q3" s="272"/>
      <c r="R3" s="272"/>
      <c r="S3" s="273"/>
      <c r="T3" s="282" t="s">
        <v>1925</v>
      </c>
      <c r="U3" s="272"/>
      <c r="V3" s="272"/>
      <c r="W3" s="272"/>
      <c r="X3" s="271" t="s">
        <v>1687</v>
      </c>
      <c r="Y3" s="272"/>
      <c r="Z3" s="272"/>
      <c r="AA3" s="272"/>
      <c r="AB3" s="272"/>
      <c r="AC3" s="272"/>
      <c r="AD3" s="273"/>
      <c r="AE3" s="274" t="s">
        <v>410</v>
      </c>
      <c r="AF3" s="275"/>
      <c r="AG3" s="275"/>
      <c r="AH3" s="275"/>
      <c r="AI3" s="275"/>
      <c r="AJ3" s="266"/>
      <c r="AK3" s="276" t="s">
        <v>420</v>
      </c>
      <c r="AL3" s="273"/>
      <c r="AM3" s="149" t="s">
        <v>1123</v>
      </c>
    </row>
    <row r="4" spans="1:39" ht="49.5" customHeight="1">
      <c r="C4" s="263" t="s">
        <v>1926</v>
      </c>
      <c r="D4" s="263" t="s">
        <v>3401</v>
      </c>
      <c r="E4" s="263" t="s">
        <v>1928</v>
      </c>
      <c r="F4" s="263" t="s">
        <v>1929</v>
      </c>
      <c r="G4" s="277" t="s">
        <v>1692</v>
      </c>
      <c r="H4" s="270" t="s">
        <v>3402</v>
      </c>
      <c r="I4" s="270" t="s">
        <v>1931</v>
      </c>
      <c r="J4" s="270" t="s">
        <v>3403</v>
      </c>
      <c r="K4" s="263" t="s">
        <v>1132</v>
      </c>
      <c r="L4" s="263" t="s">
        <v>1133</v>
      </c>
      <c r="M4" s="263" t="s">
        <v>1699</v>
      </c>
      <c r="N4" s="263" t="s">
        <v>1933</v>
      </c>
      <c r="O4" s="263" t="s">
        <v>1934</v>
      </c>
      <c r="P4" s="263" t="s">
        <v>1935</v>
      </c>
      <c r="Q4" s="263" t="s">
        <v>1936</v>
      </c>
      <c r="R4" s="150" t="s">
        <v>1937</v>
      </c>
      <c r="S4" s="269" t="s">
        <v>1938</v>
      </c>
      <c r="T4" s="263" t="s">
        <v>1939</v>
      </c>
      <c r="U4" s="263" t="s">
        <v>1940</v>
      </c>
      <c r="V4" s="270" t="s">
        <v>3404</v>
      </c>
      <c r="W4" s="270" t="s">
        <v>3405</v>
      </c>
      <c r="X4" s="263" t="s">
        <v>1943</v>
      </c>
      <c r="Y4" s="263" t="s">
        <v>1944</v>
      </c>
      <c r="Z4" s="263" t="s">
        <v>1945</v>
      </c>
      <c r="AA4" s="263" t="s">
        <v>1946</v>
      </c>
      <c r="AB4" s="263" t="s">
        <v>1947</v>
      </c>
      <c r="AC4" s="263" t="s">
        <v>1948</v>
      </c>
      <c r="AD4" s="263" t="s">
        <v>3406</v>
      </c>
      <c r="AE4" s="270" t="s">
        <v>3407</v>
      </c>
      <c r="AF4" s="263" t="s">
        <v>1146</v>
      </c>
      <c r="AG4" s="263" t="s">
        <v>1951</v>
      </c>
      <c r="AH4" s="263" t="s">
        <v>1148</v>
      </c>
      <c r="AI4" s="263" t="s">
        <v>1952</v>
      </c>
      <c r="AJ4" s="263" t="s">
        <v>1953</v>
      </c>
      <c r="AK4" s="265" t="s">
        <v>1151</v>
      </c>
      <c r="AL4" s="266"/>
      <c r="AM4" s="269" t="s">
        <v>1152</v>
      </c>
    </row>
    <row r="5" spans="1:39" ht="42" customHeight="1">
      <c r="A5" s="151"/>
      <c r="B5" s="151"/>
      <c r="C5" s="264"/>
      <c r="D5" s="264"/>
      <c r="E5" s="264"/>
      <c r="F5" s="264"/>
      <c r="G5" s="264"/>
      <c r="H5" s="264"/>
      <c r="I5" s="264"/>
      <c r="J5" s="264"/>
      <c r="K5" s="264"/>
      <c r="L5" s="264"/>
      <c r="M5" s="264"/>
      <c r="N5" s="264"/>
      <c r="O5" s="264"/>
      <c r="P5" s="264"/>
      <c r="Q5" s="264"/>
      <c r="R5" s="152"/>
      <c r="S5" s="264"/>
      <c r="T5" s="264"/>
      <c r="U5" s="264"/>
      <c r="V5" s="264"/>
      <c r="W5" s="264"/>
      <c r="X5" s="264"/>
      <c r="Y5" s="264"/>
      <c r="Z5" s="264"/>
      <c r="AA5" s="264"/>
      <c r="AB5" s="264"/>
      <c r="AC5" s="264"/>
      <c r="AD5" s="264"/>
      <c r="AE5" s="264"/>
      <c r="AF5" s="264"/>
      <c r="AG5" s="264"/>
      <c r="AH5" s="264"/>
      <c r="AI5" s="264"/>
      <c r="AJ5" s="264"/>
      <c r="AK5" s="267"/>
      <c r="AL5" s="268"/>
      <c r="AM5" s="264"/>
    </row>
    <row r="6" spans="1:39" ht="24.75" customHeight="1">
      <c r="A6" s="153" t="s">
        <v>347</v>
      </c>
      <c r="B6" s="153" t="s">
        <v>1153</v>
      </c>
      <c r="C6" s="153" t="s">
        <v>342</v>
      </c>
      <c r="D6" s="154" t="s">
        <v>343</v>
      </c>
      <c r="E6" s="155" t="s">
        <v>350</v>
      </c>
      <c r="F6" s="155" t="s">
        <v>1157</v>
      </c>
      <c r="G6" s="156" t="s">
        <v>1720</v>
      </c>
      <c r="H6" s="155" t="s">
        <v>353</v>
      </c>
      <c r="I6" s="155" t="s">
        <v>354</v>
      </c>
      <c r="J6" s="155" t="s">
        <v>356</v>
      </c>
      <c r="K6" s="155" t="s">
        <v>1954</v>
      </c>
      <c r="L6" s="155" t="s">
        <v>1161</v>
      </c>
      <c r="M6" s="155" t="s">
        <v>1724</v>
      </c>
      <c r="N6" s="155" t="s">
        <v>1725</v>
      </c>
      <c r="O6" s="155" t="s">
        <v>390</v>
      </c>
      <c r="P6" s="155" t="s">
        <v>1955</v>
      </c>
      <c r="Q6" s="155" t="s">
        <v>1956</v>
      </c>
      <c r="R6" s="155" t="s">
        <v>365</v>
      </c>
      <c r="S6" s="155" t="s">
        <v>358</v>
      </c>
      <c r="T6" s="155" t="s">
        <v>372</v>
      </c>
      <c r="U6" s="155" t="s">
        <v>373</v>
      </c>
      <c r="V6" s="155" t="s">
        <v>376</v>
      </c>
      <c r="W6" s="155" t="s">
        <v>377</v>
      </c>
      <c r="X6" s="155" t="s">
        <v>378</v>
      </c>
      <c r="Y6" s="155" t="s">
        <v>379</v>
      </c>
      <c r="Z6" s="155" t="s">
        <v>380</v>
      </c>
      <c r="AA6" s="155" t="s">
        <v>381</v>
      </c>
      <c r="AB6" s="155" t="s">
        <v>382</v>
      </c>
      <c r="AC6" s="155" t="s">
        <v>383</v>
      </c>
      <c r="AD6" s="155" t="s">
        <v>385</v>
      </c>
      <c r="AE6" s="155" t="s">
        <v>411</v>
      </c>
      <c r="AF6" s="155" t="s">
        <v>412</v>
      </c>
      <c r="AG6" s="155" t="s">
        <v>413</v>
      </c>
      <c r="AH6" s="155" t="s">
        <v>414</v>
      </c>
      <c r="AI6" s="155" t="s">
        <v>415</v>
      </c>
      <c r="AJ6" s="155" t="s">
        <v>416</v>
      </c>
      <c r="AK6" s="157" t="s">
        <v>418</v>
      </c>
      <c r="AL6" s="157" t="s">
        <v>420</v>
      </c>
      <c r="AM6" s="155" t="s">
        <v>1123</v>
      </c>
    </row>
    <row r="7" spans="1:39" ht="24.75" customHeight="1">
      <c r="A7" s="158" t="s">
        <v>1172</v>
      </c>
      <c r="B7" s="159" t="s">
        <v>484</v>
      </c>
      <c r="C7" s="159" t="s">
        <v>3408</v>
      </c>
      <c r="D7" s="160" t="s">
        <v>3409</v>
      </c>
      <c r="E7" s="159" t="s">
        <v>327</v>
      </c>
      <c r="F7" s="159" t="s">
        <v>3410</v>
      </c>
      <c r="G7" s="159" t="s">
        <v>3411</v>
      </c>
      <c r="H7" s="159" t="s">
        <v>224</v>
      </c>
      <c r="I7" s="159" t="s">
        <v>437</v>
      </c>
      <c r="J7" s="159" t="s">
        <v>3367</v>
      </c>
      <c r="K7" s="159" t="s">
        <v>484</v>
      </c>
      <c r="L7" s="159" t="s">
        <v>3412</v>
      </c>
      <c r="M7" s="159" t="s">
        <v>484</v>
      </c>
      <c r="N7" s="159" t="s">
        <v>2220</v>
      </c>
      <c r="O7" s="159" t="s">
        <v>484</v>
      </c>
      <c r="P7" s="159" t="s">
        <v>3413</v>
      </c>
      <c r="Q7" s="159" t="s">
        <v>484</v>
      </c>
      <c r="R7" s="159" t="s">
        <v>484</v>
      </c>
      <c r="S7" s="159" t="s">
        <v>3414</v>
      </c>
      <c r="T7" s="159" t="s">
        <v>3415</v>
      </c>
      <c r="U7" s="159" t="s">
        <v>3416</v>
      </c>
      <c r="V7" s="159" t="s">
        <v>451</v>
      </c>
      <c r="W7" s="159" t="s">
        <v>452</v>
      </c>
      <c r="X7" s="159" t="s">
        <v>1369</v>
      </c>
      <c r="Y7" s="159" t="s">
        <v>1915</v>
      </c>
      <c r="Z7" s="159" t="s">
        <v>1915</v>
      </c>
      <c r="AA7" s="159" t="s">
        <v>3377</v>
      </c>
      <c r="AB7" s="159" t="s">
        <v>453</v>
      </c>
      <c r="AC7" s="159" t="s">
        <v>454</v>
      </c>
      <c r="AD7" s="146" t="s">
        <v>1736</v>
      </c>
      <c r="AE7" s="159" t="s">
        <v>3417</v>
      </c>
      <c r="AF7" s="159" t="s">
        <v>3418</v>
      </c>
      <c r="AG7" s="160" t="s">
        <v>3419</v>
      </c>
      <c r="AH7" s="159" t="s">
        <v>530</v>
      </c>
      <c r="AI7" s="159" t="s">
        <v>3420</v>
      </c>
      <c r="AJ7" s="159" t="s">
        <v>1737</v>
      </c>
      <c r="AK7" s="159" t="s">
        <v>1738</v>
      </c>
      <c r="AL7" s="159" t="s">
        <v>1738</v>
      </c>
      <c r="AM7" s="159" t="s">
        <v>484</v>
      </c>
    </row>
    <row r="8" spans="1:39" ht="24.75" customHeight="1">
      <c r="C8" s="146" t="s">
        <v>1315</v>
      </c>
      <c r="D8" s="146" t="s">
        <v>1316</v>
      </c>
      <c r="E8" s="146" t="s">
        <v>1317</v>
      </c>
      <c r="F8" s="146" t="s">
        <v>1317</v>
      </c>
      <c r="G8" s="146" t="s">
        <v>1318</v>
      </c>
      <c r="H8" s="146" t="s">
        <v>1319</v>
      </c>
      <c r="I8" s="146" t="s">
        <v>1320</v>
      </c>
      <c r="J8" s="146" t="s">
        <v>499</v>
      </c>
      <c r="K8" s="146" t="s">
        <v>1321</v>
      </c>
      <c r="L8" s="146" t="s">
        <v>1322</v>
      </c>
      <c r="M8" s="146" t="s">
        <v>484</v>
      </c>
      <c r="N8" s="146" t="s">
        <v>484</v>
      </c>
      <c r="O8" s="146" t="s">
        <v>1323</v>
      </c>
      <c r="P8" s="159" t="s">
        <v>1324</v>
      </c>
      <c r="Q8" s="146" t="s">
        <v>484</v>
      </c>
      <c r="R8" s="146" t="s">
        <v>484</v>
      </c>
      <c r="S8" s="146" t="s">
        <v>2169</v>
      </c>
      <c r="T8" s="146" t="s">
        <v>1326</v>
      </c>
      <c r="U8" s="146" t="s">
        <v>484</v>
      </c>
      <c r="V8" s="146" t="s">
        <v>477</v>
      </c>
      <c r="W8" s="146" t="s">
        <v>550</v>
      </c>
      <c r="X8" s="146" t="s">
        <v>1327</v>
      </c>
      <c r="Y8" s="146">
        <v>2023</v>
      </c>
      <c r="Z8" s="146" t="s">
        <v>484</v>
      </c>
      <c r="AA8" s="146" t="s">
        <v>1178</v>
      </c>
      <c r="AB8" s="146" t="s">
        <v>1328</v>
      </c>
      <c r="AC8" s="146" t="s">
        <v>1329</v>
      </c>
      <c r="AD8" s="146" t="s">
        <v>934</v>
      </c>
      <c r="AE8" s="146" t="s">
        <v>1197</v>
      </c>
      <c r="AF8" s="146" t="s">
        <v>484</v>
      </c>
      <c r="AG8" s="146" t="s">
        <v>484</v>
      </c>
      <c r="AH8" s="146" t="s">
        <v>484</v>
      </c>
      <c r="AI8" s="146" t="s">
        <v>2170</v>
      </c>
      <c r="AJ8" s="146" t="s">
        <v>484</v>
      </c>
      <c r="AK8" s="161" t="s">
        <v>2171</v>
      </c>
      <c r="AL8" s="162" t="s">
        <v>2172</v>
      </c>
      <c r="AM8" s="146" t="s">
        <v>484</v>
      </c>
    </row>
    <row r="9" spans="1:39" ht="24.75" customHeight="1"/>
    <row r="10" spans="1:39" ht="24.75" customHeight="1">
      <c r="R10" s="163"/>
    </row>
    <row r="11" spans="1:39" ht="24.75" customHeight="1">
      <c r="R11" s="163"/>
    </row>
    <row r="12" spans="1:39" ht="24.75" customHeight="1">
      <c r="K12" s="163"/>
      <c r="L12" s="163"/>
      <c r="R12" s="164"/>
    </row>
    <row r="13" spans="1:39" ht="24.75" customHeight="1">
      <c r="K13" s="163"/>
      <c r="L13" s="163"/>
      <c r="R13" s="159"/>
    </row>
    <row r="14" spans="1:39" ht="24.75" customHeight="1">
      <c r="K14" s="164"/>
      <c r="L14" s="164"/>
    </row>
    <row r="15" spans="1:39" ht="24.75" customHeight="1">
      <c r="K15" s="159"/>
    </row>
    <row r="16" spans="1:39" ht="24.75" customHeight="1"/>
    <row r="17" ht="24.75" customHeight="1"/>
    <row r="18" ht="24.75" customHeight="1"/>
    <row r="19" ht="24.75" customHeight="1"/>
    <row r="20" ht="24.75" customHeight="1"/>
    <row r="21" ht="24.75" customHeight="1"/>
    <row r="22" ht="24.75" customHeight="1"/>
    <row r="23" ht="24.75" customHeight="1"/>
    <row r="24" ht="24.75" customHeight="1"/>
    <row r="25" ht="24.75" customHeight="1"/>
    <row r="26" ht="24.75" customHeight="1"/>
    <row r="27" ht="24.75" customHeight="1"/>
    <row r="28" ht="24.75" customHeight="1"/>
    <row r="29" ht="24.75" customHeight="1"/>
    <row r="30" ht="24.75" customHeight="1"/>
    <row r="31" ht="24.75" customHeight="1"/>
    <row r="32" ht="24.75" customHeight="1"/>
    <row r="33" ht="24.75" customHeight="1"/>
    <row r="34" ht="24.75" customHeight="1"/>
    <row r="35" ht="24.75" customHeight="1"/>
    <row r="36" ht="24.75" customHeight="1"/>
    <row r="37" ht="24.75" customHeight="1"/>
    <row r="38" ht="24.75" customHeight="1"/>
    <row r="39" ht="24.75" customHeight="1"/>
    <row r="40" ht="24.7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2">
    <mergeCell ref="AE3:AJ3"/>
    <mergeCell ref="Q4:Q5"/>
    <mergeCell ref="AK3:AL3"/>
    <mergeCell ref="C4:C5"/>
    <mergeCell ref="D4:D5"/>
    <mergeCell ref="E4:E5"/>
    <mergeCell ref="F4:F5"/>
    <mergeCell ref="G4:G5"/>
    <mergeCell ref="H4:H5"/>
    <mergeCell ref="I4:I5"/>
    <mergeCell ref="J4:J5"/>
    <mergeCell ref="K4:K5"/>
    <mergeCell ref="C1:C3"/>
    <mergeCell ref="E3:J3"/>
    <mergeCell ref="K3:S3"/>
    <mergeCell ref="T3:W3"/>
    <mergeCell ref="X3:AD3"/>
    <mergeCell ref="L4:L5"/>
    <mergeCell ref="M4:M5"/>
    <mergeCell ref="N4:N5"/>
    <mergeCell ref="O4:O5"/>
    <mergeCell ref="P4:P5"/>
    <mergeCell ref="AD4:AD5"/>
    <mergeCell ref="S4:S5"/>
    <mergeCell ref="T4:T5"/>
    <mergeCell ref="U4:U5"/>
    <mergeCell ref="V4:V5"/>
    <mergeCell ref="W4:W5"/>
    <mergeCell ref="X4:X5"/>
    <mergeCell ref="Y4:Y5"/>
    <mergeCell ref="Z4:Z5"/>
    <mergeCell ref="AA4:AA5"/>
    <mergeCell ref="AB4:AB5"/>
    <mergeCell ref="AC4:AC5"/>
    <mergeCell ref="AK4:AL5"/>
    <mergeCell ref="AM4:AM5"/>
    <mergeCell ref="AE4:AE5"/>
    <mergeCell ref="AF4:AF5"/>
    <mergeCell ref="AG4:AG5"/>
    <mergeCell ref="AH4:AH5"/>
    <mergeCell ref="AI4:AI5"/>
    <mergeCell ref="AJ4:AJ5"/>
  </mergeCells>
  <conditionalFormatting sqref="A4:B4">
    <cfRule type="containsText" dxfId="170" priority="1" operator="containsText" text="business">
      <formula>NOT(ISERROR(SEARCH(("business"),(A4))))</formula>
    </cfRule>
  </conditionalFormatting>
  <conditionalFormatting sqref="K12">
    <cfRule type="containsText" dxfId="169" priority="2" operator="containsText" text="business">
      <formula>NOT(ISERROR(SEARCH(("business"),(K12))))</formula>
    </cfRule>
  </conditionalFormatting>
  <conditionalFormatting sqref="L12">
    <cfRule type="containsText" dxfId="168" priority="3" operator="containsText" text="business">
      <formula>NOT(ISERROR(SEARCH(("business"),(L12))))</formula>
    </cfRule>
  </conditionalFormatting>
  <conditionalFormatting sqref="R10">
    <cfRule type="containsText" dxfId="167" priority="4" operator="containsText" text="business">
      <formula>NOT(ISERROR(SEARCH(("business"),(R10))))</formula>
    </cfRule>
  </conditionalFormatting>
  <conditionalFormatting sqref="C4:M4 O4 T4:AM4">
    <cfRule type="containsText" dxfId="166" priority="5" operator="containsText" text="business">
      <formula>NOT(ISERROR(SEARCH(("business"),(C4))))</formula>
    </cfRule>
  </conditionalFormatting>
  <conditionalFormatting sqref="N4">
    <cfRule type="containsText" dxfId="165" priority="6" operator="containsText" text="business">
      <formula>NOT(ISERROR(SEARCH(("business"),(N4))))</formula>
    </cfRule>
  </conditionalFormatting>
  <conditionalFormatting sqref="S4">
    <cfRule type="containsText" dxfId="164" priority="7" operator="containsText" text="business">
      <formula>NOT(ISERROR(SEARCH(("business"),(S4))))</formula>
    </cfRule>
  </conditionalFormatting>
  <conditionalFormatting sqref="Q4">
    <cfRule type="containsText" dxfId="163" priority="8" operator="containsText" text="business">
      <formula>NOT(ISERROR(SEARCH(("business"),(Q4))))</formula>
    </cfRule>
  </conditionalFormatting>
  <conditionalFormatting sqref="R4">
    <cfRule type="containsText" dxfId="162" priority="9" operator="containsText" text="business">
      <formula>NOT(ISERROR(SEARCH(("business"),(R4))))</formula>
    </cfRule>
  </conditionalFormatting>
  <conditionalFormatting sqref="P4">
    <cfRule type="containsText" dxfId="161" priority="10" operator="containsText" text="business">
      <formula>NOT(ISERROR(SEARCH(("business"),(P4))))</formula>
    </cfRule>
  </conditionalFormatting>
  <hyperlinks>
    <hyperlink ref="AK8" r:id="rId1" xr:uid="{2AEF7C6D-6F5E-4AD9-80AA-48380C414FD5}"/>
    <hyperlink ref="AL8" r:id="rId2" xr:uid="{47D2C810-34BD-47F3-ABAE-4AACF9436790}"/>
  </hyperlinks>
  <pageMargins left="0.7" right="0.7" top="0.75" bottom="0.75" header="0" footer="0"/>
  <pageSetup paperSize="9" orientation="portrait"/>
  <drawing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D105C-170C-42A2-A1AF-E3235DFCCF11}">
  <sheetPr>
    <tabColor theme="8" tint="0.39997558519241921"/>
  </sheetPr>
  <dimension ref="A1:AM40"/>
  <sheetViews>
    <sheetView showGridLines="0" topLeftCell="K1" zoomScale="85" zoomScaleNormal="85" workbookViewId="0">
      <pane ySplit="6" topLeftCell="A7" activePane="bottomLeft" state="frozen"/>
      <selection pane="bottomLeft" activeCell="P7" sqref="P7"/>
    </sheetView>
  </sheetViews>
  <sheetFormatPr defaultRowHeight="14.5"/>
  <cols>
    <col min="3" max="3" width="56.1796875" customWidth="1"/>
    <col min="4" max="4" width="59.81640625" customWidth="1"/>
    <col min="5" max="5" width="19.1796875" customWidth="1"/>
    <col min="6" max="7" width="36.81640625" customWidth="1"/>
    <col min="8" max="8" width="19" customWidth="1"/>
    <col min="9" max="9" width="15.54296875" customWidth="1"/>
    <col min="10" max="10" width="61.1796875" customWidth="1"/>
    <col min="11" max="11" width="44.81640625" customWidth="1"/>
    <col min="12" max="12" width="19.453125" customWidth="1"/>
    <col min="13" max="14" width="36.453125" customWidth="1"/>
    <col min="15" max="16" width="26.54296875" customWidth="1"/>
    <col min="17" max="17" width="24.453125" customWidth="1"/>
    <col min="18" max="18" width="38.54296875" customWidth="1"/>
    <col min="19" max="19" width="24.81640625" customWidth="1"/>
    <col min="20" max="20" width="32.1796875" bestFit="1" customWidth="1"/>
    <col min="21" max="21" width="21.453125" bestFit="1" customWidth="1"/>
    <col min="22" max="22" width="30.453125" customWidth="1"/>
    <col min="23" max="23" width="54.1796875" customWidth="1"/>
    <col min="24" max="24" width="27.81640625" customWidth="1"/>
    <col min="25" max="25" width="30.81640625" customWidth="1"/>
    <col min="26" max="26" width="37.1796875" customWidth="1"/>
    <col min="27" max="27" width="28.81640625" customWidth="1"/>
    <col min="28" max="28" width="19.1796875" customWidth="1"/>
    <col min="29" max="29" width="23.1796875" customWidth="1"/>
    <col min="30" max="30" width="20.453125" customWidth="1"/>
    <col min="31" max="31" width="44.1796875" customWidth="1"/>
    <col min="32" max="32" width="40.90625" customWidth="1"/>
    <col min="33" max="33" width="24.81640625" customWidth="1"/>
    <col min="34" max="34" width="31.1796875" customWidth="1"/>
    <col min="35" max="35" width="25.54296875" customWidth="1"/>
    <col min="36" max="36" width="33.1796875" customWidth="1"/>
    <col min="37" max="38" width="20.1796875" customWidth="1"/>
    <col min="39" max="39" width="57.1796875" customWidth="1"/>
  </cols>
  <sheetData>
    <row r="1" spans="1:39" ht="25.25" hidden="1" customHeight="1">
      <c r="C1" s="249"/>
      <c r="D1" s="17"/>
    </row>
    <row r="2" spans="1:39" ht="25.25" hidden="1" customHeight="1">
      <c r="C2" s="249"/>
    </row>
    <row r="3" spans="1:39" s="109" customFormat="1" ht="25.25" hidden="1" customHeight="1">
      <c r="C3" s="302"/>
      <c r="E3" s="303" t="s">
        <v>1924</v>
      </c>
      <c r="F3" s="303"/>
      <c r="G3" s="303"/>
      <c r="H3" s="303"/>
      <c r="I3" s="303"/>
      <c r="J3" s="303"/>
      <c r="K3" s="304" t="s">
        <v>1120</v>
      </c>
      <c r="L3" s="305"/>
      <c r="M3" s="305"/>
      <c r="N3" s="305"/>
      <c r="O3" s="305"/>
      <c r="P3" s="305"/>
      <c r="Q3" s="305"/>
      <c r="R3" s="305"/>
      <c r="S3" s="306"/>
      <c r="T3" s="307" t="s">
        <v>1925</v>
      </c>
      <c r="U3" s="308"/>
      <c r="V3" s="308"/>
      <c r="W3" s="308"/>
      <c r="X3" s="291" t="s">
        <v>1687</v>
      </c>
      <c r="Y3" s="291"/>
      <c r="Z3" s="291"/>
      <c r="AA3" s="291"/>
      <c r="AB3" s="291"/>
      <c r="AC3" s="291"/>
      <c r="AD3" s="292"/>
      <c r="AE3" s="295" t="s">
        <v>410</v>
      </c>
      <c r="AF3" s="296"/>
      <c r="AG3" s="296"/>
      <c r="AH3" s="296"/>
      <c r="AI3" s="296"/>
      <c r="AJ3" s="297"/>
      <c r="AK3" s="298" t="s">
        <v>420</v>
      </c>
      <c r="AL3" s="299"/>
      <c r="AM3" s="143" t="s">
        <v>1123</v>
      </c>
    </row>
    <row r="4" spans="1:39" ht="49.5" customHeight="1">
      <c r="C4" s="283" t="s">
        <v>1926</v>
      </c>
      <c r="D4" s="283" t="s">
        <v>1927</v>
      </c>
      <c r="E4" s="283" t="s">
        <v>1928</v>
      </c>
      <c r="F4" s="283" t="s">
        <v>1929</v>
      </c>
      <c r="G4" s="300" t="s">
        <v>1692</v>
      </c>
      <c r="H4" s="289" t="s">
        <v>1930</v>
      </c>
      <c r="I4" s="289" t="s">
        <v>1931</v>
      </c>
      <c r="J4" s="289" t="s">
        <v>1932</v>
      </c>
      <c r="K4" s="283" t="s">
        <v>1132</v>
      </c>
      <c r="L4" s="283" t="s">
        <v>1133</v>
      </c>
      <c r="M4" s="283" t="s">
        <v>1699</v>
      </c>
      <c r="N4" s="283" t="s">
        <v>1933</v>
      </c>
      <c r="O4" s="283" t="s">
        <v>1934</v>
      </c>
      <c r="P4" s="283" t="s">
        <v>1935</v>
      </c>
      <c r="Q4" s="283" t="s">
        <v>1936</v>
      </c>
      <c r="R4" s="141" t="s">
        <v>1937</v>
      </c>
      <c r="S4" s="293" t="s">
        <v>1938</v>
      </c>
      <c r="T4" s="283" t="s">
        <v>1939</v>
      </c>
      <c r="U4" s="283" t="s">
        <v>1940</v>
      </c>
      <c r="V4" s="289" t="s">
        <v>1941</v>
      </c>
      <c r="W4" s="289" t="s">
        <v>1942</v>
      </c>
      <c r="X4" s="283" t="s">
        <v>1943</v>
      </c>
      <c r="Y4" s="283" t="s">
        <v>1944</v>
      </c>
      <c r="Z4" s="283" t="s">
        <v>1945</v>
      </c>
      <c r="AA4" s="283" t="s">
        <v>1946</v>
      </c>
      <c r="AB4" s="283" t="s">
        <v>1947</v>
      </c>
      <c r="AC4" s="283" t="s">
        <v>1948</v>
      </c>
      <c r="AD4" s="283" t="s">
        <v>1949</v>
      </c>
      <c r="AE4" s="289" t="s">
        <v>1950</v>
      </c>
      <c r="AF4" s="283" t="s">
        <v>1146</v>
      </c>
      <c r="AG4" s="283" t="s">
        <v>1951</v>
      </c>
      <c r="AH4" s="283" t="s">
        <v>1148</v>
      </c>
      <c r="AI4" s="283" t="s">
        <v>1952</v>
      </c>
      <c r="AJ4" s="283" t="s">
        <v>1953</v>
      </c>
      <c r="AK4" s="285" t="s">
        <v>1151</v>
      </c>
      <c r="AL4" s="286"/>
      <c r="AM4" s="243" t="s">
        <v>1152</v>
      </c>
    </row>
    <row r="5" spans="1:39" ht="42.5" customHeight="1">
      <c r="A5" s="53"/>
      <c r="B5" s="53"/>
      <c r="C5" s="284"/>
      <c r="D5" s="284"/>
      <c r="E5" s="284"/>
      <c r="F5" s="284"/>
      <c r="G5" s="301"/>
      <c r="H5" s="290"/>
      <c r="I5" s="290"/>
      <c r="J5" s="290"/>
      <c r="K5" s="284"/>
      <c r="L5" s="284"/>
      <c r="M5" s="284"/>
      <c r="N5" s="284"/>
      <c r="O5" s="284"/>
      <c r="P5" s="284"/>
      <c r="Q5" s="284"/>
      <c r="R5" s="142"/>
      <c r="S5" s="294"/>
      <c r="T5" s="284"/>
      <c r="U5" s="284"/>
      <c r="V5" s="290"/>
      <c r="W5" s="290"/>
      <c r="X5" s="284"/>
      <c r="Y5" s="284"/>
      <c r="Z5" s="284"/>
      <c r="AA5" s="284"/>
      <c r="AB5" s="284"/>
      <c r="AC5" s="284"/>
      <c r="AD5" s="284"/>
      <c r="AE5" s="290"/>
      <c r="AF5" s="284"/>
      <c r="AG5" s="284"/>
      <c r="AH5" s="284"/>
      <c r="AI5" s="284"/>
      <c r="AJ5" s="284"/>
      <c r="AK5" s="287"/>
      <c r="AL5" s="288"/>
      <c r="AM5" s="243"/>
    </row>
    <row r="6" spans="1:39" s="118" customFormat="1" ht="25.25" customHeight="1">
      <c r="A6" s="113" t="s">
        <v>347</v>
      </c>
      <c r="B6" s="113" t="s">
        <v>1153</v>
      </c>
      <c r="C6" s="113" t="s">
        <v>342</v>
      </c>
      <c r="D6" s="114" t="s">
        <v>343</v>
      </c>
      <c r="E6" s="115" t="s">
        <v>350</v>
      </c>
      <c r="F6" s="115" t="s">
        <v>1157</v>
      </c>
      <c r="G6" s="123" t="s">
        <v>1720</v>
      </c>
      <c r="H6" s="115" t="s">
        <v>353</v>
      </c>
      <c r="I6" s="115" t="s">
        <v>354</v>
      </c>
      <c r="J6" s="115" t="s">
        <v>356</v>
      </c>
      <c r="K6" s="115" t="s">
        <v>1954</v>
      </c>
      <c r="L6" s="115" t="s">
        <v>1161</v>
      </c>
      <c r="M6" s="115" t="s">
        <v>1724</v>
      </c>
      <c r="N6" s="115" t="s">
        <v>1725</v>
      </c>
      <c r="O6" s="115" t="s">
        <v>390</v>
      </c>
      <c r="P6" s="115" t="s">
        <v>1955</v>
      </c>
      <c r="Q6" s="115" t="s">
        <v>1956</v>
      </c>
      <c r="R6" s="115" t="s">
        <v>365</v>
      </c>
      <c r="S6" s="115" t="s">
        <v>358</v>
      </c>
      <c r="T6" s="115" t="s">
        <v>372</v>
      </c>
      <c r="U6" s="115" t="s">
        <v>373</v>
      </c>
      <c r="V6" s="115" t="s">
        <v>376</v>
      </c>
      <c r="W6" s="115" t="s">
        <v>377</v>
      </c>
      <c r="X6" s="115" t="s">
        <v>378</v>
      </c>
      <c r="Y6" s="115" t="s">
        <v>379</v>
      </c>
      <c r="Z6" s="115" t="s">
        <v>380</v>
      </c>
      <c r="AA6" s="115" t="s">
        <v>381</v>
      </c>
      <c r="AB6" s="115" t="s">
        <v>382</v>
      </c>
      <c r="AC6" s="115" t="s">
        <v>383</v>
      </c>
      <c r="AD6" s="115" t="s">
        <v>385</v>
      </c>
      <c r="AE6" s="115" t="s">
        <v>411</v>
      </c>
      <c r="AF6" s="115" t="s">
        <v>412</v>
      </c>
      <c r="AG6" s="115" t="s">
        <v>413</v>
      </c>
      <c r="AH6" s="115" t="s">
        <v>414</v>
      </c>
      <c r="AI6" s="115" t="s">
        <v>415</v>
      </c>
      <c r="AJ6" s="115" t="s">
        <v>416</v>
      </c>
      <c r="AK6" s="117" t="s">
        <v>418</v>
      </c>
      <c r="AL6" s="117" t="s">
        <v>420</v>
      </c>
      <c r="AM6" s="115" t="s">
        <v>1123</v>
      </c>
    </row>
    <row r="7" spans="1:39" s="169" customFormat="1" ht="12.5" customHeight="1">
      <c r="A7" s="168" t="s">
        <v>1172</v>
      </c>
      <c r="B7" s="169" t="s">
        <v>484</v>
      </c>
      <c r="C7" s="169" t="s">
        <v>3485</v>
      </c>
      <c r="D7" s="170" t="s">
        <v>3486</v>
      </c>
      <c r="E7" s="169" t="s">
        <v>1090</v>
      </c>
      <c r="F7" s="169" t="s">
        <v>1090</v>
      </c>
      <c r="G7" s="170" t="s">
        <v>3487</v>
      </c>
      <c r="H7" s="171" t="s">
        <v>3488</v>
      </c>
      <c r="I7" s="171" t="s">
        <v>3488</v>
      </c>
      <c r="J7" s="169" t="s">
        <v>477</v>
      </c>
      <c r="K7" s="169" t="s">
        <v>3489</v>
      </c>
      <c r="L7" s="169" t="s">
        <v>3490</v>
      </c>
      <c r="M7" s="169" t="s">
        <v>3491</v>
      </c>
      <c r="N7" s="170" t="s">
        <v>3492</v>
      </c>
      <c r="O7" s="169" t="s">
        <v>3493</v>
      </c>
      <c r="P7" s="169" t="s">
        <v>3494</v>
      </c>
      <c r="Q7" s="169" t="s">
        <v>471</v>
      </c>
      <c r="R7" s="169" t="s">
        <v>471</v>
      </c>
      <c r="S7" s="169" t="s">
        <v>3495</v>
      </c>
      <c r="T7" s="169" t="s">
        <v>471</v>
      </c>
      <c r="U7" s="169" t="s">
        <v>471</v>
      </c>
      <c r="V7" s="169" t="s">
        <v>477</v>
      </c>
      <c r="W7" s="169" t="s">
        <v>3496</v>
      </c>
      <c r="X7" s="169" t="s">
        <v>2143</v>
      </c>
      <c r="Y7" s="169" t="s">
        <v>3497</v>
      </c>
      <c r="Z7" s="169" t="s">
        <v>1915</v>
      </c>
      <c r="AA7" s="169" t="s">
        <v>3498</v>
      </c>
      <c r="AB7" s="169" t="s">
        <v>3499</v>
      </c>
      <c r="AC7" s="169" t="s">
        <v>2249</v>
      </c>
      <c r="AD7" s="172" t="s">
        <v>3500</v>
      </c>
      <c r="AE7" s="170" t="s">
        <v>3501</v>
      </c>
      <c r="AF7" s="170" t="s">
        <v>3502</v>
      </c>
      <c r="AG7" s="170" t="s">
        <v>3503</v>
      </c>
      <c r="AH7" s="170" t="s">
        <v>3504</v>
      </c>
      <c r="AI7" s="170" t="s">
        <v>3505</v>
      </c>
      <c r="AJ7" s="169" t="s">
        <v>471</v>
      </c>
      <c r="AK7" s="170" t="s">
        <v>3506</v>
      </c>
      <c r="AL7" s="173" t="s">
        <v>2645</v>
      </c>
      <c r="AM7" s="174" t="s">
        <v>3507</v>
      </c>
    </row>
    <row r="8" spans="1:39" ht="25.25" customHeight="1"/>
    <row r="9" spans="1:39" ht="25.25" customHeight="1"/>
    <row r="10" spans="1:39" ht="25.25" customHeight="1">
      <c r="R10" s="126"/>
    </row>
    <row r="11" spans="1:39" ht="25.25" customHeight="1">
      <c r="R11" s="126"/>
    </row>
    <row r="12" spans="1:39" ht="25.25" customHeight="1">
      <c r="K12" s="126"/>
      <c r="L12" s="126"/>
      <c r="R12" s="118"/>
    </row>
    <row r="13" spans="1:39" ht="25.25" customHeight="1">
      <c r="K13" s="126"/>
      <c r="L13" s="126"/>
      <c r="R13" s="119"/>
    </row>
    <row r="14" spans="1:39" ht="25.25" customHeight="1">
      <c r="K14" s="118"/>
      <c r="L14" s="118"/>
    </row>
    <row r="15" spans="1:39" ht="25.25" customHeight="1">
      <c r="K15" s="119"/>
    </row>
    <row r="16" spans="1:39" ht="25.25" customHeight="1"/>
    <row r="17" ht="25.25" customHeight="1"/>
    <row r="18" ht="25.25" customHeight="1"/>
    <row r="19" ht="25.25" customHeight="1"/>
    <row r="20" ht="25.25" customHeight="1"/>
    <row r="21" ht="25.25" customHeight="1"/>
    <row r="22" ht="25.25" customHeight="1"/>
    <row r="23" ht="25.25" customHeight="1"/>
    <row r="24" ht="25.25" customHeight="1"/>
    <row r="25" ht="25.25" customHeight="1"/>
    <row r="26" ht="25.25" customHeight="1"/>
    <row r="27" ht="25.25" customHeight="1"/>
    <row r="28" ht="25.25" customHeight="1"/>
    <row r="29" ht="25.25" customHeight="1"/>
    <row r="30" ht="25.25" customHeight="1"/>
    <row r="31" ht="25.25" customHeight="1"/>
    <row r="32" ht="25.25" customHeight="1"/>
    <row r="33" ht="25.25" customHeight="1"/>
    <row r="34" ht="25.25" customHeight="1"/>
    <row r="35" ht="25.25" customHeight="1"/>
    <row r="36" ht="25.25" customHeight="1"/>
    <row r="37" ht="25.25" customHeight="1"/>
    <row r="38" ht="25.25" customHeight="1"/>
    <row r="39" ht="25.25" customHeight="1"/>
    <row r="40" ht="25.25" customHeight="1"/>
  </sheetData>
  <mergeCells count="42">
    <mergeCell ref="AE3:AJ3"/>
    <mergeCell ref="Q4:Q5"/>
    <mergeCell ref="AK3:AL3"/>
    <mergeCell ref="C4:C5"/>
    <mergeCell ref="D4:D5"/>
    <mergeCell ref="E4:E5"/>
    <mergeCell ref="F4:F5"/>
    <mergeCell ref="G4:G5"/>
    <mergeCell ref="H4:H5"/>
    <mergeCell ref="I4:I5"/>
    <mergeCell ref="J4:J5"/>
    <mergeCell ref="K4:K5"/>
    <mergeCell ref="C1:C3"/>
    <mergeCell ref="E3:J3"/>
    <mergeCell ref="K3:S3"/>
    <mergeCell ref="T3:W3"/>
    <mergeCell ref="X3:AD3"/>
    <mergeCell ref="L4:L5"/>
    <mergeCell ref="M4:M5"/>
    <mergeCell ref="N4:N5"/>
    <mergeCell ref="O4:O5"/>
    <mergeCell ref="P4:P5"/>
    <mergeCell ref="AD4:AD5"/>
    <mergeCell ref="S4:S5"/>
    <mergeCell ref="T4:T5"/>
    <mergeCell ref="U4:U5"/>
    <mergeCell ref="V4:V5"/>
    <mergeCell ref="W4:W5"/>
    <mergeCell ref="X4:X5"/>
    <mergeCell ref="Y4:Y5"/>
    <mergeCell ref="Z4:Z5"/>
    <mergeCell ref="AA4:AA5"/>
    <mergeCell ref="AB4:AB5"/>
    <mergeCell ref="AC4:AC5"/>
    <mergeCell ref="AK4:AL5"/>
    <mergeCell ref="AM4:AM5"/>
    <mergeCell ref="AE4:AE5"/>
    <mergeCell ref="AF4:AF5"/>
    <mergeCell ref="AG4:AG5"/>
    <mergeCell ref="AH4:AH5"/>
    <mergeCell ref="AI4:AI5"/>
    <mergeCell ref="AJ4:AJ5"/>
  </mergeCells>
  <conditionalFormatting sqref="AN4:XFD4 A4:B4">
    <cfRule type="containsText" dxfId="160" priority="10" operator="containsText" text="business">
      <formula>NOT(ISERROR(SEARCH("business",A4)))</formula>
    </cfRule>
  </conditionalFormatting>
  <conditionalFormatting sqref="K12">
    <cfRule type="containsText" dxfId="159" priority="9" operator="containsText" text="business">
      <formula>NOT(ISERROR(SEARCH("business",K12)))</formula>
    </cfRule>
  </conditionalFormatting>
  <conditionalFormatting sqref="L12">
    <cfRule type="containsText" dxfId="158" priority="8" operator="containsText" text="business">
      <formula>NOT(ISERROR(SEARCH("business",L12)))</formula>
    </cfRule>
  </conditionalFormatting>
  <conditionalFormatting sqref="R10">
    <cfRule type="containsText" dxfId="157" priority="7" operator="containsText" text="business">
      <formula>NOT(ISERROR(SEARCH("business",R10)))</formula>
    </cfRule>
  </conditionalFormatting>
  <conditionalFormatting sqref="O4 T4:AM4 C4:M4">
    <cfRule type="containsText" dxfId="156" priority="6" operator="containsText" text="business">
      <formula>NOT(ISERROR(SEARCH("business",C4)))</formula>
    </cfRule>
  </conditionalFormatting>
  <conditionalFormatting sqref="N4">
    <cfRule type="containsText" dxfId="155" priority="5" operator="containsText" text="business">
      <formula>NOT(ISERROR(SEARCH("business",N4)))</formula>
    </cfRule>
  </conditionalFormatting>
  <conditionalFormatting sqref="S4">
    <cfRule type="containsText" dxfId="154" priority="4" operator="containsText" text="business">
      <formula>NOT(ISERROR(SEARCH("business",S4)))</formula>
    </cfRule>
  </conditionalFormatting>
  <conditionalFormatting sqref="Q4">
    <cfRule type="containsText" dxfId="153" priority="3" operator="containsText" text="business">
      <formula>NOT(ISERROR(SEARCH("business",Q4)))</formula>
    </cfRule>
  </conditionalFormatting>
  <conditionalFormatting sqref="R4">
    <cfRule type="containsText" dxfId="152" priority="2" operator="containsText" text="business">
      <formula>NOT(ISERROR(SEARCH("business",R4)))</formula>
    </cfRule>
  </conditionalFormatting>
  <conditionalFormatting sqref="P4">
    <cfRule type="containsText" dxfId="151" priority="1" operator="containsText" text="business">
      <formula>NOT(ISERROR(SEARCH("business",P4)))</formula>
    </cfRule>
  </conditionalFormatting>
  <hyperlinks>
    <hyperlink ref="AL7" r:id="rId1" xr:uid="{20DF25C5-9E13-4672-B445-3A7A01E90EB0}"/>
    <hyperlink ref="AM7" r:id="rId2" xr:uid="{1E6F8063-D6DE-459B-BA81-70F29B599345}"/>
  </hyperlinks>
  <pageMargins left="0.7" right="0.7" top="0.75" bottom="0.75" header="0.3" footer="0.3"/>
  <pageSetup paperSize="9" orientation="portrait" r:id="rId3"/>
  <drawing r:id="rId4"/>
  <tableParts count="1">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3C2F-D48F-4EBB-A893-704573EFBFC2}">
  <sheetPr>
    <tabColor theme="5" tint="0.59999389629810485"/>
  </sheetPr>
  <dimension ref="A1:BB33"/>
  <sheetViews>
    <sheetView showGridLines="0" tabSelected="1" topLeftCell="B1" zoomScale="62" zoomScaleNormal="62" workbookViewId="0">
      <pane ySplit="6" topLeftCell="A7" activePane="bottomLeft" state="frozen"/>
      <selection pane="bottomLeft" activeCell="C7" sqref="C7:C31"/>
    </sheetView>
  </sheetViews>
  <sheetFormatPr defaultRowHeight="14.5"/>
  <cols>
    <col min="1" max="1" width="0" hidden="1" customWidth="1"/>
    <col min="3" max="3" width="56.1796875" customWidth="1"/>
    <col min="4" max="4" width="59.81640625" customWidth="1"/>
    <col min="5" max="5" width="24.1796875" customWidth="1"/>
    <col min="6" max="6" width="19.36328125" customWidth="1"/>
    <col min="7" max="7" width="26.6328125" customWidth="1"/>
    <col min="8" max="8" width="22.453125" customWidth="1"/>
    <col min="9" max="9" width="19.1796875" customWidth="1"/>
    <col min="10" max="10" width="31.36328125" customWidth="1"/>
    <col min="11" max="12" width="36.81640625" customWidth="1"/>
    <col min="13" max="13" width="19" customWidth="1"/>
    <col min="14" max="17" width="15.54296875" customWidth="1"/>
    <col min="18" max="18" width="44.81640625" customWidth="1"/>
    <col min="19" max="21" width="19.453125" customWidth="1"/>
    <col min="22" max="22" width="35.81640625" customWidth="1"/>
    <col min="23" max="23" width="36.453125" customWidth="1"/>
    <col min="24" max="26" width="26.54296875" customWidth="1"/>
    <col min="27" max="27" width="24.81640625" customWidth="1"/>
    <col min="28" max="28" width="27.1796875" customWidth="1"/>
    <col min="29" max="29" width="30.453125" customWidth="1"/>
    <col min="30" max="30" width="54.1796875" customWidth="1"/>
    <col min="31" max="31" width="27.81640625" customWidth="1"/>
    <col min="32" max="32" width="19.1796875" customWidth="1"/>
    <col min="33" max="33" width="23.1796875" customWidth="1"/>
    <col min="34" max="34" width="20.453125" customWidth="1"/>
    <col min="35" max="35" width="44.1796875" customWidth="1"/>
    <col min="36" max="36" width="17.81640625" customWidth="1"/>
    <col min="37" max="37" width="24.81640625" customWidth="1"/>
    <col min="38" max="38" width="31.1796875" customWidth="1"/>
    <col min="39" max="39" width="25.54296875" customWidth="1"/>
    <col min="40" max="40" width="33.1796875" customWidth="1"/>
    <col min="41" max="42" width="20.1796875" customWidth="1"/>
    <col min="43" max="43" width="57.1796875" customWidth="1"/>
  </cols>
  <sheetData>
    <row r="1" spans="1:44" ht="25.25" customHeight="1">
      <c r="C1" s="249"/>
      <c r="D1" s="17"/>
      <c r="E1" s="17"/>
      <c r="F1" s="17"/>
      <c r="G1" s="17"/>
      <c r="H1" s="17"/>
    </row>
    <row r="2" spans="1:44" ht="25.25" customHeight="1">
      <c r="C2" s="249"/>
    </row>
    <row r="3" spans="1:44" s="109" customFormat="1" ht="25.25" customHeight="1">
      <c r="C3" s="302"/>
      <c r="I3" s="311" t="s">
        <v>1685</v>
      </c>
      <c r="J3" s="312"/>
      <c r="K3" s="312"/>
      <c r="L3" s="312"/>
      <c r="M3" s="312"/>
      <c r="N3" s="312"/>
      <c r="O3" s="312"/>
      <c r="P3" s="312"/>
      <c r="Q3" s="312"/>
      <c r="R3" s="313"/>
      <c r="S3" s="313"/>
      <c r="T3" s="313"/>
      <c r="U3" s="313"/>
      <c r="V3" s="313"/>
      <c r="W3" s="313"/>
      <c r="X3" s="313"/>
      <c r="Y3" s="313"/>
      <c r="Z3" s="313"/>
      <c r="AA3" s="313"/>
      <c r="AB3" s="314"/>
      <c r="AC3" s="308" t="s">
        <v>1686</v>
      </c>
      <c r="AD3" s="308"/>
      <c r="AE3" s="291" t="s">
        <v>1687</v>
      </c>
      <c r="AF3" s="291"/>
      <c r="AG3" s="291"/>
      <c r="AH3" s="292"/>
      <c r="AI3" s="295" t="s">
        <v>410</v>
      </c>
      <c r="AJ3" s="296"/>
      <c r="AK3" s="296"/>
      <c r="AL3" s="296"/>
      <c r="AM3" s="296"/>
      <c r="AN3" s="297"/>
      <c r="AO3" s="298" t="s">
        <v>420</v>
      </c>
      <c r="AP3" s="299"/>
      <c r="AQ3" s="110" t="s">
        <v>1123</v>
      </c>
    </row>
    <row r="4" spans="1:44" ht="49.5" customHeight="1">
      <c r="C4" s="283" t="s">
        <v>1688</v>
      </c>
      <c r="D4" s="283" t="s">
        <v>1689</v>
      </c>
      <c r="E4" s="209"/>
      <c r="F4" s="141"/>
      <c r="G4" s="111"/>
      <c r="H4" s="111"/>
      <c r="I4" s="283" t="s">
        <v>1690</v>
      </c>
      <c r="J4" s="209"/>
      <c r="K4" s="283" t="s">
        <v>1691</v>
      </c>
      <c r="L4" s="293" t="s">
        <v>1692</v>
      </c>
      <c r="M4" s="289" t="s">
        <v>1693</v>
      </c>
      <c r="N4" s="289" t="s">
        <v>1694</v>
      </c>
      <c r="O4" s="309" t="s">
        <v>1695</v>
      </c>
      <c r="P4" s="309" t="s">
        <v>1696</v>
      </c>
      <c r="Q4" s="309" t="s">
        <v>1697</v>
      </c>
      <c r="R4" s="283" t="s">
        <v>1132</v>
      </c>
      <c r="S4" s="283" t="s">
        <v>1698</v>
      </c>
      <c r="T4" s="293" t="s">
        <v>1699</v>
      </c>
      <c r="U4" s="293" t="s">
        <v>1700</v>
      </c>
      <c r="V4" s="283" t="s">
        <v>1701</v>
      </c>
      <c r="W4" s="293" t="s">
        <v>1702</v>
      </c>
      <c r="X4" s="283" t="s">
        <v>1703</v>
      </c>
      <c r="Y4" s="225"/>
      <c r="Z4" s="111" t="s">
        <v>1704</v>
      </c>
      <c r="AA4" s="283" t="s">
        <v>1705</v>
      </c>
      <c r="AB4" s="111" t="s">
        <v>1706</v>
      </c>
      <c r="AC4" s="289" t="s">
        <v>1707</v>
      </c>
      <c r="AD4" s="289" t="s">
        <v>1708</v>
      </c>
      <c r="AE4" s="283" t="s">
        <v>1709</v>
      </c>
      <c r="AF4" s="283" t="s">
        <v>1710</v>
      </c>
      <c r="AG4" s="283" t="s">
        <v>1711</v>
      </c>
      <c r="AH4" s="283" t="s">
        <v>1712</v>
      </c>
      <c r="AI4" s="289" t="s">
        <v>1713</v>
      </c>
      <c r="AJ4" s="283" t="s">
        <v>1146</v>
      </c>
      <c r="AK4" s="283" t="s">
        <v>1714</v>
      </c>
      <c r="AL4" s="283" t="s">
        <v>1148</v>
      </c>
      <c r="AM4" s="283" t="s">
        <v>1715</v>
      </c>
      <c r="AN4" s="283" t="s">
        <v>1716</v>
      </c>
      <c r="AO4" s="285" t="s">
        <v>1151</v>
      </c>
      <c r="AP4" s="286"/>
      <c r="AQ4" s="243" t="s">
        <v>1152</v>
      </c>
    </row>
    <row r="5" spans="1:44" ht="42.5" customHeight="1">
      <c r="A5" s="53"/>
      <c r="B5" s="53"/>
      <c r="C5" s="284"/>
      <c r="D5" s="284"/>
      <c r="E5" s="210"/>
      <c r="F5" s="142"/>
      <c r="G5" s="112"/>
      <c r="H5" s="112"/>
      <c r="I5" s="284"/>
      <c r="J5" s="210"/>
      <c r="K5" s="284"/>
      <c r="L5" s="294"/>
      <c r="M5" s="290"/>
      <c r="N5" s="290"/>
      <c r="O5" s="310"/>
      <c r="P5" s="310"/>
      <c r="Q5" s="310"/>
      <c r="R5" s="284"/>
      <c r="S5" s="284"/>
      <c r="T5" s="294"/>
      <c r="U5" s="294"/>
      <c r="V5" s="284"/>
      <c r="W5" s="294"/>
      <c r="X5" s="284"/>
      <c r="Y5" s="226"/>
      <c r="Z5" s="112"/>
      <c r="AA5" s="284"/>
      <c r="AB5" s="112"/>
      <c r="AC5" s="290"/>
      <c r="AD5" s="290"/>
      <c r="AE5" s="284"/>
      <c r="AF5" s="284"/>
      <c r="AG5" s="284"/>
      <c r="AH5" s="284"/>
      <c r="AI5" s="290"/>
      <c r="AJ5" s="284"/>
      <c r="AK5" s="284"/>
      <c r="AL5" s="284"/>
      <c r="AM5" s="284"/>
      <c r="AN5" s="284"/>
      <c r="AO5" s="287"/>
      <c r="AP5" s="288"/>
      <c r="AQ5" s="243"/>
    </row>
    <row r="6" spans="1:44" s="125" customFormat="1" ht="25.25" customHeight="1">
      <c r="A6" s="120" t="s">
        <v>347</v>
      </c>
      <c r="B6" s="120" t="s">
        <v>1153</v>
      </c>
      <c r="C6" s="120" t="s">
        <v>1717</v>
      </c>
      <c r="D6" s="121" t="s">
        <v>1718</v>
      </c>
      <c r="E6" s="121" t="s">
        <v>1040</v>
      </c>
      <c r="F6" s="121" t="s">
        <v>3709</v>
      </c>
      <c r="G6" s="121" t="s">
        <v>344</v>
      </c>
      <c r="H6" s="121" t="s">
        <v>348</v>
      </c>
      <c r="I6" s="122" t="s">
        <v>1719</v>
      </c>
      <c r="J6" s="122" t="s">
        <v>1065</v>
      </c>
      <c r="K6" s="122" t="s">
        <v>1157</v>
      </c>
      <c r="L6" s="123" t="s">
        <v>1720</v>
      </c>
      <c r="M6" s="122" t="s">
        <v>353</v>
      </c>
      <c r="N6" s="122" t="s">
        <v>354</v>
      </c>
      <c r="O6" s="122" t="s">
        <v>1721</v>
      </c>
      <c r="P6" s="122" t="s">
        <v>1722</v>
      </c>
      <c r="Q6" s="122" t="s">
        <v>1723</v>
      </c>
      <c r="R6" s="115" t="s">
        <v>3636</v>
      </c>
      <c r="S6" s="115" t="s">
        <v>1161</v>
      </c>
      <c r="T6" s="115" t="s">
        <v>1724</v>
      </c>
      <c r="U6" s="115" t="s">
        <v>1725</v>
      </c>
      <c r="V6" s="122" t="s">
        <v>365</v>
      </c>
      <c r="W6" s="122" t="s">
        <v>1726</v>
      </c>
      <c r="X6" s="122" t="s">
        <v>390</v>
      </c>
      <c r="Y6" s="122" t="s">
        <v>1111</v>
      </c>
      <c r="Z6" s="122" t="s">
        <v>3145</v>
      </c>
      <c r="AA6" s="122" t="s">
        <v>391</v>
      </c>
      <c r="AB6" s="122" t="s">
        <v>1727</v>
      </c>
      <c r="AC6" s="122" t="s">
        <v>1728</v>
      </c>
      <c r="AD6" s="122" t="s">
        <v>377</v>
      </c>
      <c r="AE6" s="122" t="s">
        <v>1729</v>
      </c>
      <c r="AF6" s="122" t="s">
        <v>1730</v>
      </c>
      <c r="AG6" s="122" t="s">
        <v>1731</v>
      </c>
      <c r="AH6" s="122" t="s">
        <v>385</v>
      </c>
      <c r="AI6" s="122" t="s">
        <v>411</v>
      </c>
      <c r="AJ6" s="122" t="s">
        <v>412</v>
      </c>
      <c r="AK6" s="122" t="s">
        <v>413</v>
      </c>
      <c r="AL6" s="122" t="s">
        <v>414</v>
      </c>
      <c r="AM6" s="122" t="s">
        <v>415</v>
      </c>
      <c r="AN6" s="122" t="s">
        <v>416</v>
      </c>
      <c r="AO6" s="124" t="s">
        <v>418</v>
      </c>
      <c r="AP6" s="124" t="s">
        <v>420</v>
      </c>
      <c r="AQ6" s="122" t="s">
        <v>1123</v>
      </c>
      <c r="AR6" s="122" t="s">
        <v>1171</v>
      </c>
    </row>
    <row r="7" spans="1:44" ht="25.25" customHeight="1">
      <c r="A7" s="66"/>
      <c r="B7" s="66" t="s">
        <v>1330</v>
      </c>
      <c r="C7" s="66" t="s">
        <v>1875</v>
      </c>
      <c r="D7" s="66" t="s">
        <v>1876</v>
      </c>
      <c r="E7" s="66" t="s">
        <v>4213</v>
      </c>
      <c r="F7" s="66" t="s">
        <v>4028</v>
      </c>
      <c r="G7" s="66" t="s">
        <v>430</v>
      </c>
      <c r="H7" s="66" t="s">
        <v>224</v>
      </c>
      <c r="I7" s="66" t="s">
        <v>1877</v>
      </c>
      <c r="J7" s="66" t="s">
        <v>4209</v>
      </c>
      <c r="K7" s="66" t="s">
        <v>1878</v>
      </c>
      <c r="L7" s="66" t="s">
        <v>1879</v>
      </c>
      <c r="M7" s="66" t="s">
        <v>224</v>
      </c>
      <c r="N7" s="66" t="s">
        <v>1880</v>
      </c>
      <c r="O7" s="66" t="s">
        <v>484</v>
      </c>
      <c r="P7" s="66" t="s">
        <v>484</v>
      </c>
      <c r="Q7" s="66" t="s">
        <v>1881</v>
      </c>
      <c r="R7" s="66" t="s">
        <v>1882</v>
      </c>
      <c r="S7" s="66" t="s">
        <v>1883</v>
      </c>
      <c r="T7" s="66" t="s">
        <v>1884</v>
      </c>
      <c r="U7" s="66" t="s">
        <v>1885</v>
      </c>
      <c r="V7" s="66" t="s">
        <v>1886</v>
      </c>
      <c r="W7" s="66" t="s">
        <v>1887</v>
      </c>
      <c r="X7" s="66" t="s">
        <v>1888</v>
      </c>
      <c r="Y7" s="175" t="str" cm="1">
        <f t="array" ref="Y7">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7" s="66">
        <v>50</v>
      </c>
      <c r="AA7" s="66" t="s">
        <v>1889</v>
      </c>
      <c r="AB7" s="66" t="s">
        <v>1890</v>
      </c>
      <c r="AC7" s="66" t="s">
        <v>1734</v>
      </c>
      <c r="AD7" s="66" t="s">
        <v>1868</v>
      </c>
      <c r="AE7" s="66" t="s">
        <v>484</v>
      </c>
      <c r="AF7" s="66">
        <v>44774</v>
      </c>
      <c r="AG7" s="66" t="s">
        <v>1891</v>
      </c>
      <c r="AH7" s="66" t="s">
        <v>934</v>
      </c>
      <c r="AI7" s="66" t="s">
        <v>1179</v>
      </c>
      <c r="AJ7" s="66" t="s">
        <v>1892</v>
      </c>
      <c r="AK7" s="66" t="s">
        <v>1893</v>
      </c>
      <c r="AL7" s="66" t="s">
        <v>1894</v>
      </c>
      <c r="AM7" s="66" t="s">
        <v>1895</v>
      </c>
      <c r="AN7" s="66" t="s">
        <v>1896</v>
      </c>
      <c r="AO7" s="66" t="s">
        <v>1897</v>
      </c>
      <c r="AP7" s="66" t="s">
        <v>1898</v>
      </c>
      <c r="AQ7" s="66" t="s">
        <v>1899</v>
      </c>
      <c r="AR7" s="66"/>
    </row>
    <row r="8" spans="1:44" ht="25.25" customHeight="1">
      <c r="A8" s="66"/>
      <c r="B8" s="66" t="s">
        <v>909</v>
      </c>
      <c r="C8" s="66" t="s">
        <v>1811</v>
      </c>
      <c r="D8" s="66" t="s">
        <v>1812</v>
      </c>
      <c r="E8" s="66" t="s">
        <v>4213</v>
      </c>
      <c r="F8" s="70" t="s">
        <v>3516</v>
      </c>
      <c r="G8" s="66" t="s">
        <v>430</v>
      </c>
      <c r="H8" s="66" t="s">
        <v>203</v>
      </c>
      <c r="I8" s="66" t="s">
        <v>1813</v>
      </c>
      <c r="J8" s="66" t="s">
        <v>4210</v>
      </c>
      <c r="K8" s="66" t="s">
        <v>1814</v>
      </c>
      <c r="L8" s="66" t="s">
        <v>1815</v>
      </c>
      <c r="M8" s="66" t="s">
        <v>1816</v>
      </c>
      <c r="N8" s="66" t="s">
        <v>1732</v>
      </c>
      <c r="O8" s="66" t="s">
        <v>1817</v>
      </c>
      <c r="P8" s="66" t="s">
        <v>1818</v>
      </c>
      <c r="Q8" s="66" t="s">
        <v>1819</v>
      </c>
      <c r="R8" s="66" t="s">
        <v>1820</v>
      </c>
      <c r="S8" s="66" t="s">
        <v>1821</v>
      </c>
      <c r="T8" s="66" t="s">
        <v>1822</v>
      </c>
      <c r="U8" s="66" t="s">
        <v>1823</v>
      </c>
      <c r="V8" s="66" t="s">
        <v>1824</v>
      </c>
      <c r="W8" s="66" t="s">
        <v>1825</v>
      </c>
      <c r="X8" s="66" t="s">
        <v>1826</v>
      </c>
      <c r="Y8" s="66" t="str" cm="1">
        <f t="array" ref="Y8">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8" s="66">
        <v>22</v>
      </c>
      <c r="AA8" s="66" t="s">
        <v>1827</v>
      </c>
      <c r="AB8" s="66" t="s">
        <v>1828</v>
      </c>
      <c r="AC8" s="66" t="s">
        <v>1829</v>
      </c>
      <c r="AD8" s="66" t="s">
        <v>550</v>
      </c>
      <c r="AE8" s="66" t="s">
        <v>1830</v>
      </c>
      <c r="AF8" s="66" t="s">
        <v>1831</v>
      </c>
      <c r="AG8" s="66" t="s">
        <v>1832</v>
      </c>
      <c r="AH8" s="66" t="s">
        <v>934</v>
      </c>
      <c r="AI8" s="66" t="s">
        <v>1179</v>
      </c>
      <c r="AJ8" s="66" t="s">
        <v>1833</v>
      </c>
      <c r="AK8" s="66" t="s">
        <v>1834</v>
      </c>
      <c r="AL8" s="66" t="s">
        <v>1835</v>
      </c>
      <c r="AM8" s="66" t="s">
        <v>1836</v>
      </c>
      <c r="AN8" s="66" t="s">
        <v>1837</v>
      </c>
      <c r="AO8" s="66" t="s">
        <v>1838</v>
      </c>
      <c r="AP8" s="66" t="s">
        <v>1839</v>
      </c>
      <c r="AQ8" s="66" t="s">
        <v>484</v>
      </c>
      <c r="AR8" s="66"/>
    </row>
    <row r="9" spans="1:44" ht="25.25" customHeight="1">
      <c r="A9" s="66"/>
      <c r="B9" s="66" t="s">
        <v>17</v>
      </c>
      <c r="C9" s="66" t="s">
        <v>1100</v>
      </c>
      <c r="D9" s="66" t="s">
        <v>1101</v>
      </c>
      <c r="E9" s="66" t="s">
        <v>4213</v>
      </c>
      <c r="F9" s="66" t="s">
        <v>4028</v>
      </c>
      <c r="G9" s="66" t="s">
        <v>430</v>
      </c>
      <c r="H9" s="66" t="s">
        <v>224</v>
      </c>
      <c r="I9" s="66" t="s">
        <v>431</v>
      </c>
      <c r="J9" s="66" t="s">
        <v>4210</v>
      </c>
      <c r="K9" s="66" t="s">
        <v>3092</v>
      </c>
      <c r="L9" s="66"/>
      <c r="M9" s="66" t="s">
        <v>224</v>
      </c>
      <c r="N9" s="66" t="s">
        <v>3093</v>
      </c>
      <c r="O9" s="66"/>
      <c r="P9" s="66"/>
      <c r="Q9" s="66"/>
      <c r="R9" s="66"/>
      <c r="S9" s="66"/>
      <c r="T9" s="66"/>
      <c r="U9" s="66">
        <v>0</v>
      </c>
      <c r="V9" s="66" t="s">
        <v>3094</v>
      </c>
      <c r="W9" s="66" t="s">
        <v>3095</v>
      </c>
      <c r="X9" s="66" t="s">
        <v>3138</v>
      </c>
      <c r="Y9" s="66" t="s">
        <v>471</v>
      </c>
      <c r="Z9" s="66" t="s">
        <v>471</v>
      </c>
      <c r="AA9" s="66" t="s">
        <v>3097</v>
      </c>
      <c r="AB9" s="66"/>
      <c r="AC9" s="66"/>
      <c r="AD9" s="66"/>
      <c r="AE9" s="66"/>
      <c r="AF9" s="66"/>
      <c r="AG9" s="66"/>
      <c r="AH9" s="66" t="s">
        <v>3096</v>
      </c>
      <c r="AI9" s="66" t="s">
        <v>1179</v>
      </c>
      <c r="AJ9" s="66" t="s">
        <v>3098</v>
      </c>
      <c r="AK9" s="81" t="s">
        <v>3099</v>
      </c>
      <c r="AL9" s="66" t="s">
        <v>3100</v>
      </c>
      <c r="AM9" s="66" t="s">
        <v>3101</v>
      </c>
      <c r="AN9" s="66" t="s">
        <v>3102</v>
      </c>
      <c r="AO9" s="66" t="s">
        <v>3103</v>
      </c>
      <c r="AP9" s="66" t="s">
        <v>3104</v>
      </c>
      <c r="AQ9" s="66"/>
      <c r="AR9" s="66"/>
    </row>
    <row r="10" spans="1:44" ht="25.25" customHeight="1">
      <c r="A10" s="66"/>
      <c r="B10" s="66" t="s">
        <v>909</v>
      </c>
      <c r="C10" s="66" t="s">
        <v>4034</v>
      </c>
      <c r="D10" s="66" t="s">
        <v>4035</v>
      </c>
      <c r="E10" s="66" t="s">
        <v>4213</v>
      </c>
      <c r="F10" s="66" t="s">
        <v>4028</v>
      </c>
      <c r="G10" s="66" t="s">
        <v>430</v>
      </c>
      <c r="H10" s="66" t="s">
        <v>224</v>
      </c>
      <c r="I10" s="66" t="s">
        <v>4080</v>
      </c>
      <c r="J10" s="66" t="s">
        <v>4210</v>
      </c>
      <c r="K10" s="66" t="s">
        <v>4081</v>
      </c>
      <c r="L10" s="66" t="s">
        <v>4082</v>
      </c>
      <c r="M10" s="66" t="s">
        <v>224</v>
      </c>
      <c r="N10" s="66" t="s">
        <v>4083</v>
      </c>
      <c r="O10" s="66" t="s">
        <v>4084</v>
      </c>
      <c r="P10" s="66" t="s">
        <v>4085</v>
      </c>
      <c r="Q10" s="66" t="s">
        <v>4086</v>
      </c>
      <c r="R10" s="66" t="s">
        <v>4087</v>
      </c>
      <c r="S10" s="66" t="s">
        <v>4088</v>
      </c>
      <c r="T10" s="66" t="s">
        <v>4089</v>
      </c>
      <c r="U10" s="66" t="s">
        <v>4090</v>
      </c>
      <c r="V10" s="66" t="s">
        <v>4091</v>
      </c>
      <c r="W10" s="66" t="s">
        <v>4092</v>
      </c>
      <c r="X10" s="66" t="s">
        <v>4093</v>
      </c>
      <c r="Y10" s="66" t="str" cm="1">
        <f t="array" ref="Y10">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$100m-$500m</v>
      </c>
      <c r="Z10" s="66">
        <v>120</v>
      </c>
      <c r="AA10" s="66" t="s">
        <v>1889</v>
      </c>
      <c r="AB10" s="66" t="s">
        <v>4094</v>
      </c>
      <c r="AC10" s="66" t="s">
        <v>4095</v>
      </c>
      <c r="AD10" s="66" t="s">
        <v>550</v>
      </c>
      <c r="AE10" s="66" t="s">
        <v>4096</v>
      </c>
      <c r="AF10" s="66" t="s">
        <v>4096</v>
      </c>
      <c r="AG10" s="66" t="s">
        <v>4097</v>
      </c>
      <c r="AH10" s="66" t="s">
        <v>934</v>
      </c>
      <c r="AI10" s="66" t="s">
        <v>1179</v>
      </c>
      <c r="AJ10" s="66" t="s">
        <v>4098</v>
      </c>
      <c r="AK10" s="66" t="s">
        <v>4099</v>
      </c>
      <c r="AL10" s="66" t="s">
        <v>4100</v>
      </c>
      <c r="AM10" s="66" t="s">
        <v>4101</v>
      </c>
      <c r="AN10" s="66" t="s">
        <v>4102</v>
      </c>
      <c r="AO10" s="66" t="s">
        <v>4103</v>
      </c>
      <c r="AP10" s="66" t="s">
        <v>4104</v>
      </c>
      <c r="AQ10" s="66"/>
      <c r="AR10" s="66"/>
    </row>
    <row r="11" spans="1:44" ht="25.25" customHeight="1">
      <c r="A11" s="66"/>
      <c r="B11" s="66" t="s">
        <v>17</v>
      </c>
      <c r="C11" s="66" t="s">
        <v>16</v>
      </c>
      <c r="D11" s="66"/>
      <c r="E11" s="66" t="s">
        <v>4213</v>
      </c>
      <c r="F11" s="66" t="s">
        <v>4028</v>
      </c>
      <c r="G11" s="66" t="s">
        <v>430</v>
      </c>
      <c r="H11" s="66" t="s">
        <v>224</v>
      </c>
      <c r="I11" s="66" t="s">
        <v>464</v>
      </c>
      <c r="J11" s="175" t="s">
        <v>4210</v>
      </c>
      <c r="K11" s="66"/>
      <c r="L11" s="66"/>
      <c r="M11" s="66"/>
      <c r="N11" s="66"/>
      <c r="O11" s="66"/>
      <c r="P11" s="66"/>
      <c r="Q11" s="66"/>
      <c r="R11" s="92"/>
      <c r="S11" s="66"/>
      <c r="T11" s="66"/>
      <c r="U11" s="66"/>
      <c r="V11" s="66"/>
      <c r="W11" s="66"/>
      <c r="X11" s="66"/>
      <c r="Y11" s="66" t="s">
        <v>471</v>
      </c>
      <c r="Z11" s="66" t="s">
        <v>471</v>
      </c>
      <c r="AA11" s="66"/>
      <c r="AB11" s="66"/>
      <c r="AC11" s="66"/>
      <c r="AD11" s="66"/>
      <c r="AE11" s="66"/>
      <c r="AF11" s="66"/>
      <c r="AG11" s="66"/>
      <c r="AH11" s="66"/>
      <c r="AI11" s="66"/>
      <c r="AJ11" s="66"/>
      <c r="AK11" s="66"/>
      <c r="AL11" s="66"/>
      <c r="AM11" s="66"/>
      <c r="AN11" s="66"/>
      <c r="AO11" s="92"/>
      <c r="AP11" s="92"/>
      <c r="AQ11" s="92"/>
      <c r="AR11" s="66"/>
    </row>
    <row r="12" spans="1:44" ht="25.25" customHeight="1">
      <c r="A12" s="66"/>
      <c r="B12" s="66" t="s">
        <v>1330</v>
      </c>
      <c r="C12" s="66" t="s">
        <v>1900</v>
      </c>
      <c r="D12" s="66" t="s">
        <v>1901</v>
      </c>
      <c r="E12" s="66" t="s">
        <v>4213</v>
      </c>
      <c r="F12" s="66" t="s">
        <v>4028</v>
      </c>
      <c r="G12" s="66" t="s">
        <v>430</v>
      </c>
      <c r="H12" s="66" t="s">
        <v>4164</v>
      </c>
      <c r="I12" s="66" t="s">
        <v>508</v>
      </c>
      <c r="J12" s="66" t="s">
        <v>4209</v>
      </c>
      <c r="K12" s="66" t="s">
        <v>1902</v>
      </c>
      <c r="L12" s="66" t="s">
        <v>1903</v>
      </c>
      <c r="M12" s="66" t="s">
        <v>1904</v>
      </c>
      <c r="N12" s="66" t="s">
        <v>1905</v>
      </c>
      <c r="O12" s="66" t="s">
        <v>1906</v>
      </c>
      <c r="P12" s="66" t="s">
        <v>1696</v>
      </c>
      <c r="Q12" s="66" t="s">
        <v>1907</v>
      </c>
      <c r="R12" s="66" t="s">
        <v>1908</v>
      </c>
      <c r="S12" s="66"/>
      <c r="T12" s="66" t="s">
        <v>1909</v>
      </c>
      <c r="U12" s="66" t="s">
        <v>1227</v>
      </c>
      <c r="V12" s="66" t="s">
        <v>471</v>
      </c>
      <c r="W12" s="66" t="s">
        <v>1910</v>
      </c>
      <c r="X12" s="66" t="s">
        <v>1911</v>
      </c>
      <c r="Y12" s="66" t="str" cm="1">
        <f t="array" ref="Y12">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12" s="66">
        <v>1.7</v>
      </c>
      <c r="AA12" s="66" t="s">
        <v>1912</v>
      </c>
      <c r="AB12" s="66" t="s">
        <v>1913</v>
      </c>
      <c r="AC12" s="66" t="s">
        <v>1734</v>
      </c>
      <c r="AD12" s="66" t="s">
        <v>1914</v>
      </c>
      <c r="AE12" s="66" t="s">
        <v>1915</v>
      </c>
      <c r="AF12" s="66">
        <v>45078</v>
      </c>
      <c r="AG12" s="66">
        <v>2025</v>
      </c>
      <c r="AH12" s="66" t="s">
        <v>1916</v>
      </c>
      <c r="AI12" s="66" t="s">
        <v>1917</v>
      </c>
      <c r="AJ12" s="66" t="s">
        <v>1918</v>
      </c>
      <c r="AK12" s="66" t="s">
        <v>1919</v>
      </c>
      <c r="AL12" s="66" t="s">
        <v>1920</v>
      </c>
      <c r="AM12" s="66" t="s">
        <v>1921</v>
      </c>
      <c r="AN12" s="66" t="s">
        <v>1922</v>
      </c>
      <c r="AO12" s="66" t="s">
        <v>1923</v>
      </c>
      <c r="AP12" s="66"/>
      <c r="AQ12" s="66" t="s">
        <v>1152</v>
      </c>
      <c r="AR12" s="66"/>
    </row>
    <row r="13" spans="1:44" ht="25.25" customHeight="1">
      <c r="A13" s="66"/>
      <c r="B13" s="66" t="s">
        <v>909</v>
      </c>
      <c r="C13" s="66" t="s">
        <v>2358</v>
      </c>
      <c r="D13" s="66" t="s">
        <v>2352</v>
      </c>
      <c r="E13" s="66" t="s">
        <v>4213</v>
      </c>
      <c r="F13" s="70" t="s">
        <v>4028</v>
      </c>
      <c r="G13" s="66" t="s">
        <v>430</v>
      </c>
      <c r="H13" s="66" t="s">
        <v>4164</v>
      </c>
      <c r="I13" s="66" t="s">
        <v>431</v>
      </c>
      <c r="J13" s="66" t="s">
        <v>4210</v>
      </c>
      <c r="K13" s="66" t="s">
        <v>431</v>
      </c>
      <c r="L13" s="66"/>
      <c r="M13" s="66"/>
      <c r="N13" s="66" t="s">
        <v>3122</v>
      </c>
      <c r="O13" s="66"/>
      <c r="P13" s="66"/>
      <c r="Q13" s="66"/>
      <c r="R13" s="66"/>
      <c r="S13" s="66"/>
      <c r="T13" s="66"/>
      <c r="U13" s="66" t="s">
        <v>3123</v>
      </c>
      <c r="V13" s="66" t="s">
        <v>3124</v>
      </c>
      <c r="W13" s="66" t="s">
        <v>3125</v>
      </c>
      <c r="X13" s="66" t="s">
        <v>539</v>
      </c>
      <c r="Y13" s="66" t="str" cm="1">
        <f t="array" ref="Y13">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13" s="66">
        <v>1</v>
      </c>
      <c r="AA13" s="66"/>
      <c r="AB13" s="66"/>
      <c r="AC13" s="66"/>
      <c r="AD13" s="66"/>
      <c r="AE13" s="66"/>
      <c r="AF13" s="66"/>
      <c r="AG13" s="66"/>
      <c r="AH13" s="66"/>
      <c r="AI13" s="66" t="s">
        <v>539</v>
      </c>
      <c r="AJ13" s="66" t="s">
        <v>539</v>
      </c>
      <c r="AK13" s="66"/>
      <c r="AL13" s="66"/>
      <c r="AM13" s="66"/>
      <c r="AN13" s="66"/>
      <c r="AO13" s="66"/>
      <c r="AP13" s="66"/>
      <c r="AQ13" s="66"/>
      <c r="AR13" s="66"/>
    </row>
    <row r="14" spans="1:44" ht="25.25" customHeight="1">
      <c r="A14" s="66"/>
      <c r="B14" s="66" t="s">
        <v>909</v>
      </c>
      <c r="C14" s="66" t="s">
        <v>2356</v>
      </c>
      <c r="D14" s="66" t="s">
        <v>2350</v>
      </c>
      <c r="E14" s="66" t="s">
        <v>4213</v>
      </c>
      <c r="F14" s="66" t="s">
        <v>4028</v>
      </c>
      <c r="G14" s="66" t="s">
        <v>430</v>
      </c>
      <c r="H14" s="66" t="s">
        <v>4164</v>
      </c>
      <c r="I14" s="66" t="s">
        <v>431</v>
      </c>
      <c r="J14" s="66" t="s">
        <v>4210</v>
      </c>
      <c r="K14" s="66" t="s">
        <v>3132</v>
      </c>
      <c r="L14" s="66"/>
      <c r="M14" s="66"/>
      <c r="N14" s="66" t="s">
        <v>3105</v>
      </c>
      <c r="O14" s="66"/>
      <c r="P14" s="66"/>
      <c r="Q14" s="66"/>
      <c r="R14" s="66"/>
      <c r="S14" s="66"/>
      <c r="T14" s="66"/>
      <c r="U14" s="66" t="s">
        <v>3106</v>
      </c>
      <c r="V14" s="66" t="s">
        <v>3107</v>
      </c>
      <c r="W14" s="66" t="s">
        <v>3108</v>
      </c>
      <c r="X14" s="66" t="s">
        <v>539</v>
      </c>
      <c r="Y14" s="66" t="str" cm="1">
        <f t="array" ref="Y14">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14" s="66">
        <v>6.82</v>
      </c>
      <c r="AA14" s="66"/>
      <c r="AB14" s="66"/>
      <c r="AC14" s="66"/>
      <c r="AD14" s="66"/>
      <c r="AE14" s="66"/>
      <c r="AF14" s="66"/>
      <c r="AG14" s="66"/>
      <c r="AH14" s="66"/>
      <c r="AI14" s="66" t="s">
        <v>539</v>
      </c>
      <c r="AJ14" s="66" t="s">
        <v>539</v>
      </c>
      <c r="AK14" s="66"/>
      <c r="AL14" s="66"/>
      <c r="AM14" s="66"/>
      <c r="AN14" s="66"/>
      <c r="AO14" s="66"/>
      <c r="AP14" s="66"/>
      <c r="AQ14" s="66"/>
      <c r="AR14" s="66"/>
    </row>
    <row r="15" spans="1:44" ht="25.25" customHeight="1">
      <c r="A15" s="66"/>
      <c r="B15" s="66" t="s">
        <v>909</v>
      </c>
      <c r="C15" s="66" t="s">
        <v>1739</v>
      </c>
      <c r="D15" s="66" t="s">
        <v>1740</v>
      </c>
      <c r="E15" s="66" t="s">
        <v>4213</v>
      </c>
      <c r="F15" s="66" t="s">
        <v>4028</v>
      </c>
      <c r="G15" s="66" t="s">
        <v>430</v>
      </c>
      <c r="H15" s="66" t="s">
        <v>224</v>
      </c>
      <c r="I15" s="66" t="s">
        <v>1741</v>
      </c>
      <c r="J15" s="66" t="s">
        <v>4209</v>
      </c>
      <c r="K15" s="66" t="s">
        <v>1742</v>
      </c>
      <c r="L15" s="66" t="s">
        <v>1743</v>
      </c>
      <c r="M15" s="66" t="s">
        <v>203</v>
      </c>
      <c r="N15" s="66" t="s">
        <v>1744</v>
      </c>
      <c r="O15" s="66">
        <v>700</v>
      </c>
      <c r="P15" s="66">
        <v>420000</v>
      </c>
      <c r="Q15" s="66" t="s">
        <v>1745</v>
      </c>
      <c r="R15" s="66">
        <v>500000</v>
      </c>
      <c r="S15" s="66" t="s">
        <v>1746</v>
      </c>
      <c r="T15" s="66">
        <v>300000</v>
      </c>
      <c r="U15" s="66" t="s">
        <v>1747</v>
      </c>
      <c r="V15" s="66" t="s">
        <v>1748</v>
      </c>
      <c r="W15" s="66" t="s">
        <v>1749</v>
      </c>
      <c r="X15" s="66" t="s">
        <v>1750</v>
      </c>
      <c r="Y15" s="66" t="str" cm="1">
        <f t="array" ref="Y15">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15" s="66">
        <v>5</v>
      </c>
      <c r="AA15" s="66" t="s">
        <v>484</v>
      </c>
      <c r="AB15" s="66">
        <v>5000000</v>
      </c>
      <c r="AC15" s="66" t="s">
        <v>1751</v>
      </c>
      <c r="AD15" s="66" t="s">
        <v>550</v>
      </c>
      <c r="AE15" s="66" t="s">
        <v>1752</v>
      </c>
      <c r="AF15" s="66" t="s">
        <v>1752</v>
      </c>
      <c r="AG15" s="66" t="s">
        <v>1752</v>
      </c>
      <c r="AH15" s="66" t="s">
        <v>1753</v>
      </c>
      <c r="AI15" s="66" t="s">
        <v>1179</v>
      </c>
      <c r="AJ15" s="66" t="s">
        <v>1754</v>
      </c>
      <c r="AK15" s="66" t="s">
        <v>1755</v>
      </c>
      <c r="AL15" s="66" t="s">
        <v>1756</v>
      </c>
      <c r="AM15" s="66" t="s">
        <v>1757</v>
      </c>
      <c r="AN15" s="66" t="s">
        <v>1758</v>
      </c>
      <c r="AO15" s="66" t="s">
        <v>1738</v>
      </c>
      <c r="AP15" s="66" t="s">
        <v>1759</v>
      </c>
      <c r="AQ15" s="66" t="s">
        <v>484</v>
      </c>
      <c r="AR15" s="66"/>
    </row>
    <row r="16" spans="1:44" ht="25.25" customHeight="1">
      <c r="A16" s="66"/>
      <c r="B16" s="66" t="s">
        <v>909</v>
      </c>
      <c r="C16" s="66" t="s">
        <v>908</v>
      </c>
      <c r="D16" s="66" t="s">
        <v>912</v>
      </c>
      <c r="E16" s="66" t="s">
        <v>4213</v>
      </c>
      <c r="F16" s="70" t="s">
        <v>3516</v>
      </c>
      <c r="G16" s="66" t="s">
        <v>430</v>
      </c>
      <c r="H16" s="66" t="s">
        <v>203</v>
      </c>
      <c r="I16" s="66" t="s">
        <v>929</v>
      </c>
      <c r="J16" s="175" t="s">
        <v>4210</v>
      </c>
      <c r="K16" s="66" t="s">
        <v>3127</v>
      </c>
      <c r="L16" s="66"/>
      <c r="M16" s="66" t="s">
        <v>203</v>
      </c>
      <c r="N16" s="66" t="s">
        <v>930</v>
      </c>
      <c r="O16" s="66"/>
      <c r="P16" s="66"/>
      <c r="Q16" s="66"/>
      <c r="R16" s="66"/>
      <c r="S16" s="66"/>
      <c r="T16" s="66"/>
      <c r="U16" s="66">
        <v>0</v>
      </c>
      <c r="V16" s="66" t="s">
        <v>932</v>
      </c>
      <c r="W16" s="66" t="s">
        <v>933</v>
      </c>
      <c r="X16" s="66" t="s">
        <v>3136</v>
      </c>
      <c r="Y16" s="66" t="s">
        <v>471</v>
      </c>
      <c r="Z16" s="66" t="s">
        <v>471</v>
      </c>
      <c r="AA16" s="66" t="s">
        <v>936</v>
      </c>
      <c r="AB16" s="66"/>
      <c r="AC16" s="66"/>
      <c r="AD16" s="66"/>
      <c r="AE16" s="66"/>
      <c r="AF16" s="66"/>
      <c r="AG16" s="66"/>
      <c r="AH16" s="66" t="s">
        <v>935</v>
      </c>
      <c r="AI16" s="66" t="s">
        <v>1179</v>
      </c>
      <c r="AJ16" s="66" t="s">
        <v>3034</v>
      </c>
      <c r="AK16" s="66" t="s">
        <v>938</v>
      </c>
      <c r="AL16" s="66" t="s">
        <v>939</v>
      </c>
      <c r="AM16" s="66" t="s">
        <v>3035</v>
      </c>
      <c r="AN16" s="66" t="s">
        <v>940</v>
      </c>
      <c r="AO16" s="66"/>
      <c r="AP16" s="66"/>
      <c r="AQ16" s="66"/>
      <c r="AR16" s="66"/>
    </row>
    <row r="17" spans="1:54" ht="25.25" customHeight="1">
      <c r="A17" s="66"/>
      <c r="B17" s="66" t="s">
        <v>909</v>
      </c>
      <c r="C17" s="66" t="s">
        <v>1789</v>
      </c>
      <c r="D17" s="66" t="s">
        <v>1790</v>
      </c>
      <c r="E17" s="66" t="s">
        <v>4213</v>
      </c>
      <c r="F17" s="66" t="s">
        <v>4028</v>
      </c>
      <c r="G17" s="66" t="s">
        <v>430</v>
      </c>
      <c r="H17" s="66" t="s">
        <v>224</v>
      </c>
      <c r="I17" s="66" t="s">
        <v>431</v>
      </c>
      <c r="J17" s="66" t="s">
        <v>4210</v>
      </c>
      <c r="K17" s="66" t="s">
        <v>1791</v>
      </c>
      <c r="L17" s="66" t="s">
        <v>1792</v>
      </c>
      <c r="M17" s="66" t="s">
        <v>203</v>
      </c>
      <c r="N17" s="66" t="s">
        <v>1793</v>
      </c>
      <c r="O17" s="66" t="s">
        <v>1733</v>
      </c>
      <c r="P17" s="66" t="s">
        <v>1794</v>
      </c>
      <c r="Q17" s="66" t="s">
        <v>1795</v>
      </c>
      <c r="R17" s="66" t="s">
        <v>1796</v>
      </c>
      <c r="S17" s="66" t="s">
        <v>1797</v>
      </c>
      <c r="T17" s="193"/>
      <c r="U17" s="193" t="s">
        <v>1798</v>
      </c>
      <c r="V17" s="66" t="s">
        <v>471</v>
      </c>
      <c r="W17" s="66" t="s">
        <v>1799</v>
      </c>
      <c r="X17" s="66" t="s">
        <v>1800</v>
      </c>
      <c r="Y17" s="66" t="str" cm="1">
        <f t="array" ref="Y17">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$50m-$100m</v>
      </c>
      <c r="Z17" s="66">
        <v>60</v>
      </c>
      <c r="AA17" s="66" t="s">
        <v>1214</v>
      </c>
      <c r="AB17" s="66"/>
      <c r="AC17" s="66" t="s">
        <v>1734</v>
      </c>
      <c r="AD17" s="66" t="s">
        <v>550</v>
      </c>
      <c r="AE17" s="66" t="s">
        <v>1801</v>
      </c>
      <c r="AF17" s="66" t="s">
        <v>1802</v>
      </c>
      <c r="AG17" s="66">
        <v>2024</v>
      </c>
      <c r="AH17" s="66" t="s">
        <v>1803</v>
      </c>
      <c r="AI17" s="66" t="s">
        <v>1179</v>
      </c>
      <c r="AJ17" s="66" t="s">
        <v>1804</v>
      </c>
      <c r="AK17" s="66" t="s">
        <v>1805</v>
      </c>
      <c r="AL17" s="66" t="s">
        <v>1806</v>
      </c>
      <c r="AM17" s="66" t="s">
        <v>1807</v>
      </c>
      <c r="AN17" s="66" t="s">
        <v>1808</v>
      </c>
      <c r="AO17" s="66" t="s">
        <v>1809</v>
      </c>
      <c r="AP17" s="66" t="s">
        <v>1810</v>
      </c>
      <c r="AQ17" s="66"/>
      <c r="AR17" s="66"/>
    </row>
    <row r="18" spans="1:54" ht="25.25" customHeight="1">
      <c r="A18" s="66"/>
      <c r="B18" s="66" t="s">
        <v>909</v>
      </c>
      <c r="C18" s="66" t="s">
        <v>1760</v>
      </c>
      <c r="D18" s="66" t="s">
        <v>1761</v>
      </c>
      <c r="E18" s="66" t="s">
        <v>4213</v>
      </c>
      <c r="F18" s="66" t="s">
        <v>4028</v>
      </c>
      <c r="G18" s="66" t="s">
        <v>430</v>
      </c>
      <c r="H18" s="66" t="s">
        <v>224</v>
      </c>
      <c r="I18" s="66" t="s">
        <v>464</v>
      </c>
      <c r="J18" s="175" t="s">
        <v>4210</v>
      </c>
      <c r="K18" s="66" t="s">
        <v>1762</v>
      </c>
      <c r="L18" s="66" t="s">
        <v>1763</v>
      </c>
      <c r="M18" s="66" t="s">
        <v>1764</v>
      </c>
      <c r="N18" s="66" t="s">
        <v>1765</v>
      </c>
      <c r="O18" s="66" t="s">
        <v>1766</v>
      </c>
      <c r="P18" s="66" t="s">
        <v>1767</v>
      </c>
      <c r="Q18" s="66" t="s">
        <v>1768</v>
      </c>
      <c r="R18" s="66"/>
      <c r="S18" s="66"/>
      <c r="T18" s="193" t="s">
        <v>1769</v>
      </c>
      <c r="U18" s="193" t="s">
        <v>1770</v>
      </c>
      <c r="V18" s="66" t="s">
        <v>1771</v>
      </c>
      <c r="W18" s="66" t="s">
        <v>1772</v>
      </c>
      <c r="X18" s="66" t="s">
        <v>1773</v>
      </c>
      <c r="Y18" s="66" t="str" cm="1">
        <f t="array" ref="Y18">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$10bn+</v>
      </c>
      <c r="Z18" s="66" t="s">
        <v>1774</v>
      </c>
      <c r="AA18" s="66" t="s">
        <v>1775</v>
      </c>
      <c r="AB18" s="66" t="s">
        <v>1776</v>
      </c>
      <c r="AC18" s="66" t="s">
        <v>1777</v>
      </c>
      <c r="AD18" s="66" t="s">
        <v>1868</v>
      </c>
      <c r="AE18" s="66" t="s">
        <v>1779</v>
      </c>
      <c r="AF18" s="66" t="s">
        <v>1780</v>
      </c>
      <c r="AG18" s="66" t="s">
        <v>1781</v>
      </c>
      <c r="AH18" s="66" t="s">
        <v>1736</v>
      </c>
      <c r="AI18" s="66" t="s">
        <v>1179</v>
      </c>
      <c r="AJ18" s="66" t="s">
        <v>1782</v>
      </c>
      <c r="AK18" s="66" t="s">
        <v>1783</v>
      </c>
      <c r="AL18" s="66" t="s">
        <v>1784</v>
      </c>
      <c r="AM18" s="66" t="s">
        <v>1785</v>
      </c>
      <c r="AN18" s="66" t="s">
        <v>1786</v>
      </c>
      <c r="AO18" s="66" t="s">
        <v>1787</v>
      </c>
      <c r="AP18" s="66" t="s">
        <v>1788</v>
      </c>
      <c r="AQ18" s="66" t="s">
        <v>1778</v>
      </c>
      <c r="AR18" s="66"/>
    </row>
    <row r="19" spans="1:54" ht="25.25" customHeight="1">
      <c r="A19" s="66"/>
      <c r="B19" s="66" t="s">
        <v>17</v>
      </c>
      <c r="C19" s="66" t="s">
        <v>21</v>
      </c>
      <c r="D19" s="66"/>
      <c r="E19" s="66" t="s">
        <v>4213</v>
      </c>
      <c r="F19" s="66" t="s">
        <v>4028</v>
      </c>
      <c r="G19" s="66" t="s">
        <v>430</v>
      </c>
      <c r="H19" s="66" t="s">
        <v>242</v>
      </c>
      <c r="I19" s="66" t="s">
        <v>464</v>
      </c>
      <c r="J19" s="175" t="s">
        <v>4210</v>
      </c>
      <c r="K19" s="66"/>
      <c r="L19" s="66"/>
      <c r="M19" s="66"/>
      <c r="N19" s="66"/>
      <c r="O19" s="66"/>
      <c r="P19" s="66"/>
      <c r="Q19" s="66"/>
      <c r="R19" s="92"/>
      <c r="S19" s="66"/>
      <c r="T19" s="66"/>
      <c r="U19" s="66"/>
      <c r="V19" s="66"/>
      <c r="W19" s="66"/>
      <c r="X19" s="66"/>
      <c r="Y19" s="66" t="s">
        <v>471</v>
      </c>
      <c r="Z19" s="66" t="s">
        <v>471</v>
      </c>
      <c r="AA19" s="66"/>
      <c r="AB19" s="66"/>
      <c r="AC19" s="66"/>
      <c r="AD19" s="66"/>
      <c r="AE19" s="66"/>
      <c r="AF19" s="66"/>
      <c r="AG19" s="66"/>
      <c r="AH19" s="66"/>
      <c r="AI19" s="66"/>
      <c r="AJ19" s="66"/>
      <c r="AK19" s="66"/>
      <c r="AL19" s="66"/>
      <c r="AM19" s="66"/>
      <c r="AN19" s="66"/>
      <c r="AO19" s="92"/>
      <c r="AP19" s="92"/>
      <c r="AQ19" s="92"/>
      <c r="AR19" s="66"/>
    </row>
    <row r="20" spans="1:54" ht="25.25" customHeight="1">
      <c r="A20" s="66"/>
      <c r="B20" s="66" t="s">
        <v>17</v>
      </c>
      <c r="C20" s="66" t="s">
        <v>23</v>
      </c>
      <c r="D20" s="66"/>
      <c r="E20" s="66" t="s">
        <v>4213</v>
      </c>
      <c r="F20" s="66" t="s">
        <v>4028</v>
      </c>
      <c r="G20" s="66" t="s">
        <v>430</v>
      </c>
      <c r="H20" s="66" t="s">
        <v>242</v>
      </c>
      <c r="I20" s="66" t="s">
        <v>464</v>
      </c>
      <c r="J20" s="175" t="s">
        <v>4210</v>
      </c>
      <c r="K20" s="66"/>
      <c r="L20" s="66"/>
      <c r="M20" s="66"/>
      <c r="N20" s="66"/>
      <c r="O20" s="66"/>
      <c r="P20" s="66"/>
      <c r="Q20" s="66"/>
      <c r="R20" s="92"/>
      <c r="S20" s="66"/>
      <c r="T20" s="66"/>
      <c r="U20" s="66"/>
      <c r="V20" s="66"/>
      <c r="W20" s="66"/>
      <c r="X20" s="66"/>
      <c r="Y20" s="66" t="s">
        <v>471</v>
      </c>
      <c r="Z20" s="66" t="s">
        <v>471</v>
      </c>
      <c r="AA20" s="66"/>
      <c r="AB20" s="66"/>
      <c r="AC20" s="66"/>
      <c r="AD20" s="66"/>
      <c r="AE20" s="66"/>
      <c r="AF20" s="66"/>
      <c r="AG20" s="66"/>
      <c r="AH20" s="66"/>
      <c r="AI20" s="66"/>
      <c r="AJ20" s="66"/>
      <c r="AK20" s="66"/>
      <c r="AL20" s="66"/>
      <c r="AM20" s="66"/>
      <c r="AN20" s="66"/>
      <c r="AO20" s="92"/>
      <c r="AP20" s="92"/>
      <c r="AQ20" s="92"/>
      <c r="AR20" s="66"/>
    </row>
    <row r="21" spans="1:54" ht="25.25" customHeight="1">
      <c r="A21" s="66"/>
      <c r="B21" s="66" t="s">
        <v>17</v>
      </c>
      <c r="C21" s="66" t="s">
        <v>22</v>
      </c>
      <c r="D21" s="66"/>
      <c r="E21" s="66" t="s">
        <v>4213</v>
      </c>
      <c r="F21" s="66" t="s">
        <v>4028</v>
      </c>
      <c r="G21" s="66" t="s">
        <v>430</v>
      </c>
      <c r="H21" s="66" t="s">
        <v>242</v>
      </c>
      <c r="I21" s="66" t="s">
        <v>464</v>
      </c>
      <c r="J21" s="175" t="s">
        <v>4210</v>
      </c>
      <c r="K21" s="66"/>
      <c r="L21" s="66"/>
      <c r="M21" s="66"/>
      <c r="N21" s="66"/>
      <c r="O21" s="66"/>
      <c r="P21" s="66"/>
      <c r="Q21" s="66"/>
      <c r="R21" s="92"/>
      <c r="S21" s="66"/>
      <c r="T21" s="66"/>
      <c r="U21" s="66"/>
      <c r="V21" s="66"/>
      <c r="W21" s="66"/>
      <c r="X21" s="66"/>
      <c r="Y21" s="66" t="s">
        <v>471</v>
      </c>
      <c r="Z21" s="66" t="s">
        <v>471</v>
      </c>
      <c r="AA21" s="66"/>
      <c r="AB21" s="66"/>
      <c r="AC21" s="66"/>
      <c r="AD21" s="66"/>
      <c r="AE21" s="66"/>
      <c r="AF21" s="66"/>
      <c r="AG21" s="66"/>
      <c r="AH21" s="66"/>
      <c r="AI21" s="66"/>
      <c r="AJ21" s="66"/>
      <c r="AK21" s="66"/>
      <c r="AL21" s="66"/>
      <c r="AM21" s="66"/>
      <c r="AN21" s="66"/>
      <c r="AO21" s="92"/>
      <c r="AP21" s="92"/>
      <c r="AQ21" s="92"/>
      <c r="AR21" s="66"/>
    </row>
    <row r="22" spans="1:54" ht="25.25" customHeight="1">
      <c r="A22" s="66"/>
      <c r="B22" s="66" t="s">
        <v>909</v>
      </c>
      <c r="C22" s="66" t="s">
        <v>2357</v>
      </c>
      <c r="D22" s="66" t="s">
        <v>2351</v>
      </c>
      <c r="E22" s="66" t="s">
        <v>4213</v>
      </c>
      <c r="F22" s="66" t="s">
        <v>4028</v>
      </c>
      <c r="G22" s="66" t="s">
        <v>430</v>
      </c>
      <c r="H22" s="66" t="s">
        <v>4164</v>
      </c>
      <c r="I22" s="66" t="s">
        <v>431</v>
      </c>
      <c r="J22" s="66" t="s">
        <v>4210</v>
      </c>
      <c r="K22" s="66" t="s">
        <v>3133</v>
      </c>
      <c r="L22" s="66"/>
      <c r="M22" s="66"/>
      <c r="N22" s="66" t="s">
        <v>3109</v>
      </c>
      <c r="O22" s="66"/>
      <c r="P22" s="66"/>
      <c r="Q22" s="66"/>
      <c r="R22" s="66" t="s">
        <v>3080</v>
      </c>
      <c r="S22" s="66" t="s">
        <v>3111</v>
      </c>
      <c r="T22" s="66"/>
      <c r="U22" s="66" t="s">
        <v>3110</v>
      </c>
      <c r="V22" s="66" t="s">
        <v>3112</v>
      </c>
      <c r="W22" s="66" t="s">
        <v>434</v>
      </c>
      <c r="X22" s="66" t="s">
        <v>3139</v>
      </c>
      <c r="Y22" s="66" t="str" cm="1">
        <f t="array" ref="Y22">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22" s="66">
        <v>2</v>
      </c>
      <c r="AA22" s="66" t="s">
        <v>3114</v>
      </c>
      <c r="AB22" s="66"/>
      <c r="AC22" s="66"/>
      <c r="AD22" s="66" t="s">
        <v>550</v>
      </c>
      <c r="AE22" s="66" t="s">
        <v>3113</v>
      </c>
      <c r="AF22" s="66"/>
      <c r="AG22" s="66"/>
      <c r="AH22" s="66">
        <v>0</v>
      </c>
      <c r="AI22" s="66" t="s">
        <v>1179</v>
      </c>
      <c r="AJ22" s="66" t="s">
        <v>3115</v>
      </c>
      <c r="AK22" s="66" t="s">
        <v>3116</v>
      </c>
      <c r="AL22" s="66" t="s">
        <v>3117</v>
      </c>
      <c r="AM22" s="66" t="s">
        <v>3118</v>
      </c>
      <c r="AN22" s="66" t="s">
        <v>3119</v>
      </c>
      <c r="AO22" s="66" t="s">
        <v>3120</v>
      </c>
      <c r="AP22" s="66" t="s">
        <v>3121</v>
      </c>
      <c r="AQ22" s="66"/>
      <c r="AR22" s="66"/>
    </row>
    <row r="23" spans="1:54" ht="25.25" customHeight="1">
      <c r="A23" s="66"/>
      <c r="B23" s="66" t="s">
        <v>909</v>
      </c>
      <c r="C23" s="66" t="s">
        <v>4030</v>
      </c>
      <c r="D23" s="66" t="s">
        <v>4031</v>
      </c>
      <c r="E23" s="66" t="s">
        <v>4213</v>
      </c>
      <c r="F23" s="66" t="s">
        <v>4028</v>
      </c>
      <c r="G23" s="66" t="s">
        <v>430</v>
      </c>
      <c r="H23" s="66" t="s">
        <v>224</v>
      </c>
      <c r="I23" s="66" t="s">
        <v>4036</v>
      </c>
      <c r="J23" s="66" t="s">
        <v>4210</v>
      </c>
      <c r="K23" s="66" t="s">
        <v>4037</v>
      </c>
      <c r="L23" s="66" t="s">
        <v>4038</v>
      </c>
      <c r="M23" s="66" t="s">
        <v>224</v>
      </c>
      <c r="N23" s="66" t="s">
        <v>4039</v>
      </c>
      <c r="O23" s="66" t="s">
        <v>4040</v>
      </c>
      <c r="P23" s="66" t="s">
        <v>4041</v>
      </c>
      <c r="Q23" s="66" t="s">
        <v>4042</v>
      </c>
      <c r="R23" s="66"/>
      <c r="S23" s="66"/>
      <c r="T23" s="66" t="s">
        <v>4043</v>
      </c>
      <c r="U23" s="66" t="s">
        <v>4044</v>
      </c>
      <c r="V23" s="66" t="s">
        <v>1960</v>
      </c>
      <c r="W23" s="66" t="s">
        <v>4045</v>
      </c>
      <c r="X23" s="66" t="s">
        <v>1227</v>
      </c>
      <c r="Y23" s="66" t="str" cm="1">
        <f t="array" ref="Y23">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23" s="66">
        <v>50</v>
      </c>
      <c r="AA23" s="66" t="s">
        <v>4046</v>
      </c>
      <c r="AB23" s="66" t="s">
        <v>4047</v>
      </c>
      <c r="AC23" s="66" t="s">
        <v>4048</v>
      </c>
      <c r="AD23" s="66" t="s">
        <v>550</v>
      </c>
      <c r="AE23" s="66" t="s">
        <v>484</v>
      </c>
      <c r="AF23" s="66" t="s">
        <v>1802</v>
      </c>
      <c r="AG23" s="66" t="s">
        <v>1680</v>
      </c>
      <c r="AH23" s="66" t="s">
        <v>934</v>
      </c>
      <c r="AI23" s="66" t="s">
        <v>1179</v>
      </c>
      <c r="AJ23" s="66" t="s">
        <v>4049</v>
      </c>
      <c r="AK23" s="66" t="s">
        <v>4050</v>
      </c>
      <c r="AL23" s="66" t="s">
        <v>4051</v>
      </c>
      <c r="AM23" s="66" t="s">
        <v>4052</v>
      </c>
      <c r="AN23" s="66" t="s">
        <v>4053</v>
      </c>
      <c r="AO23" s="66"/>
      <c r="AP23" s="66" t="s">
        <v>4054</v>
      </c>
      <c r="AQ23" s="66" t="s">
        <v>4055</v>
      </c>
      <c r="AR23" s="66"/>
    </row>
    <row r="24" spans="1:54" ht="25.25" customHeight="1">
      <c r="A24" s="66"/>
      <c r="B24" s="66" t="s">
        <v>909</v>
      </c>
      <c r="C24" s="66" t="s">
        <v>4032</v>
      </c>
      <c r="D24" s="66" t="s">
        <v>4033</v>
      </c>
      <c r="E24" s="66" t="s">
        <v>4213</v>
      </c>
      <c r="F24" s="66" t="s">
        <v>4028</v>
      </c>
      <c r="G24" s="66" t="s">
        <v>430</v>
      </c>
      <c r="H24" s="66" t="s">
        <v>224</v>
      </c>
      <c r="I24" s="66" t="s">
        <v>4056</v>
      </c>
      <c r="J24" s="66" t="s">
        <v>4209</v>
      </c>
      <c r="K24" s="66" t="s">
        <v>4057</v>
      </c>
      <c r="L24" s="66" t="s">
        <v>4058</v>
      </c>
      <c r="M24" s="66" t="s">
        <v>224</v>
      </c>
      <c r="N24" s="66" t="s">
        <v>4059</v>
      </c>
      <c r="O24" s="66" t="s">
        <v>4060</v>
      </c>
      <c r="P24" s="66" t="s">
        <v>4061</v>
      </c>
      <c r="Q24" s="66" t="s">
        <v>4062</v>
      </c>
      <c r="R24" s="66"/>
      <c r="S24" s="66"/>
      <c r="T24" s="66" t="s">
        <v>4063</v>
      </c>
      <c r="U24" s="66" t="s">
        <v>4064</v>
      </c>
      <c r="V24" s="66" t="s">
        <v>4065</v>
      </c>
      <c r="W24" s="66" t="s">
        <v>4066</v>
      </c>
      <c r="X24" s="66" t="s">
        <v>4067</v>
      </c>
      <c r="Y24" s="66" t="str" cm="1">
        <f t="array" ref="Y24">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24" s="66">
        <v>19.5</v>
      </c>
      <c r="AA24" s="66" t="s">
        <v>4068</v>
      </c>
      <c r="AB24" s="66" t="s">
        <v>4069</v>
      </c>
      <c r="AC24" s="66" t="s">
        <v>4070</v>
      </c>
      <c r="AD24" s="66" t="s">
        <v>550</v>
      </c>
      <c r="AE24" s="66" t="s">
        <v>4071</v>
      </c>
      <c r="AF24" s="66">
        <v>44256</v>
      </c>
      <c r="AG24" s="66" t="s">
        <v>4072</v>
      </c>
      <c r="AH24" s="66" t="s">
        <v>934</v>
      </c>
      <c r="AI24" s="66" t="s">
        <v>1179</v>
      </c>
      <c r="AJ24" s="66" t="s">
        <v>4073</v>
      </c>
      <c r="AK24" s="66" t="s">
        <v>4074</v>
      </c>
      <c r="AL24" s="66" t="s">
        <v>4075</v>
      </c>
      <c r="AM24" s="66" t="s">
        <v>4076</v>
      </c>
      <c r="AN24" s="66" t="s">
        <v>4077</v>
      </c>
      <c r="AO24" s="66" t="s">
        <v>4078</v>
      </c>
      <c r="AP24" s="66" t="s">
        <v>4079</v>
      </c>
      <c r="AQ24" s="66" t="s">
        <v>484</v>
      </c>
      <c r="AR24" s="66"/>
    </row>
    <row r="25" spans="1:54" ht="25.25" customHeight="1">
      <c r="A25" s="66"/>
      <c r="B25" s="66" t="s">
        <v>1330</v>
      </c>
      <c r="C25" s="66" t="s">
        <v>1858</v>
      </c>
      <c r="D25" s="66" t="s">
        <v>1859</v>
      </c>
      <c r="E25" s="66" t="s">
        <v>4213</v>
      </c>
      <c r="F25" s="66" t="s">
        <v>4028</v>
      </c>
      <c r="G25" s="66" t="s">
        <v>430</v>
      </c>
      <c r="H25" s="66" t="s">
        <v>3481</v>
      </c>
      <c r="I25" s="66" t="s">
        <v>1099</v>
      </c>
      <c r="J25" s="66" t="s">
        <v>4209</v>
      </c>
      <c r="K25" s="66" t="s">
        <v>1860</v>
      </c>
      <c r="L25" s="66" t="s">
        <v>1861</v>
      </c>
      <c r="M25" s="66" t="s">
        <v>224</v>
      </c>
      <c r="N25" s="66" t="s">
        <v>1862</v>
      </c>
      <c r="O25" s="66" t="s">
        <v>1863</v>
      </c>
      <c r="P25" s="66"/>
      <c r="Q25" s="66"/>
      <c r="R25" s="66" t="s">
        <v>1864</v>
      </c>
      <c r="S25" s="66" t="s">
        <v>1865</v>
      </c>
      <c r="T25" s="66"/>
      <c r="U25" s="66"/>
      <c r="V25" s="66"/>
      <c r="W25" s="66" t="s">
        <v>1866</v>
      </c>
      <c r="X25" s="66" t="s">
        <v>1227</v>
      </c>
      <c r="Y25" s="66" t="str" cm="1">
        <f t="array" ref="Y25">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$100m-$500m</v>
      </c>
      <c r="Z25" s="66">
        <v>250</v>
      </c>
      <c r="AA25" s="66" t="s">
        <v>1867</v>
      </c>
      <c r="AB25" s="66"/>
      <c r="AC25" s="66" t="s">
        <v>1734</v>
      </c>
      <c r="AD25" s="66" t="s">
        <v>1868</v>
      </c>
      <c r="AE25" s="66" t="s">
        <v>1869</v>
      </c>
      <c r="AF25" s="66">
        <v>45261</v>
      </c>
      <c r="AG25" s="66" t="s">
        <v>454</v>
      </c>
      <c r="AH25" s="66" t="s">
        <v>1736</v>
      </c>
      <c r="AI25" s="66" t="s">
        <v>1179</v>
      </c>
      <c r="AJ25" s="66" t="s">
        <v>1870</v>
      </c>
      <c r="AK25" s="66"/>
      <c r="AL25" s="66" t="s">
        <v>1871</v>
      </c>
      <c r="AM25" s="66" t="s">
        <v>1872</v>
      </c>
      <c r="AN25" s="66" t="s">
        <v>1873</v>
      </c>
      <c r="AO25" s="66"/>
      <c r="AP25" s="66" t="s">
        <v>1874</v>
      </c>
      <c r="AQ25" s="66"/>
      <c r="AR25" s="66"/>
    </row>
    <row r="26" spans="1:54" ht="25.25" customHeight="1">
      <c r="A26" s="66"/>
      <c r="B26" s="66" t="s">
        <v>17</v>
      </c>
      <c r="C26" s="66" t="s">
        <v>18</v>
      </c>
      <c r="D26" s="66"/>
      <c r="E26" s="66" t="s">
        <v>4213</v>
      </c>
      <c r="F26" s="66" t="s">
        <v>4028</v>
      </c>
      <c r="G26" s="66" t="s">
        <v>430</v>
      </c>
      <c r="H26" s="66" t="s">
        <v>224</v>
      </c>
      <c r="I26" s="66" t="s">
        <v>464</v>
      </c>
      <c r="J26" s="175" t="s">
        <v>4210</v>
      </c>
      <c r="K26" s="66"/>
      <c r="L26" s="66"/>
      <c r="M26" s="66"/>
      <c r="N26" s="66"/>
      <c r="O26" s="66"/>
      <c r="P26" s="66"/>
      <c r="Q26" s="66"/>
      <c r="R26" s="92"/>
      <c r="S26" s="66"/>
      <c r="T26" s="66"/>
      <c r="U26" s="66"/>
      <c r="V26" s="66"/>
      <c r="W26" s="66"/>
      <c r="X26" s="66"/>
      <c r="Y26" s="66" t="s">
        <v>471</v>
      </c>
      <c r="Z26" s="66" t="s">
        <v>471</v>
      </c>
      <c r="AA26" s="66"/>
      <c r="AB26" s="66"/>
      <c r="AC26" s="66"/>
      <c r="AD26" s="66"/>
      <c r="AE26" s="66"/>
      <c r="AF26" s="66"/>
      <c r="AG26" s="66"/>
      <c r="AH26" s="66"/>
      <c r="AI26" s="66"/>
      <c r="AJ26" s="66"/>
      <c r="AK26" s="66"/>
      <c r="AL26" s="66"/>
      <c r="AM26" s="66"/>
      <c r="AN26" s="66"/>
      <c r="AO26" s="92"/>
      <c r="AP26" s="92"/>
      <c r="AQ26" s="92"/>
      <c r="AR26" s="66"/>
    </row>
    <row r="27" spans="1:54" ht="25.25" customHeight="1">
      <c r="A27" s="66"/>
      <c r="B27" s="66" t="s">
        <v>909</v>
      </c>
      <c r="C27" s="66" t="s">
        <v>1840</v>
      </c>
      <c r="D27" s="66" t="s">
        <v>1841</v>
      </c>
      <c r="E27" s="66" t="s">
        <v>4213</v>
      </c>
      <c r="F27" s="70" t="s">
        <v>3516</v>
      </c>
      <c r="G27" s="66" t="s">
        <v>430</v>
      </c>
      <c r="H27" s="66" t="s">
        <v>4164</v>
      </c>
      <c r="I27" s="66" t="s">
        <v>431</v>
      </c>
      <c r="J27" s="66" t="s">
        <v>4210</v>
      </c>
      <c r="K27" s="66" t="s">
        <v>1842</v>
      </c>
      <c r="L27" s="66" t="s">
        <v>1843</v>
      </c>
      <c r="M27" s="66" t="s">
        <v>1225</v>
      </c>
      <c r="N27" s="66" t="s">
        <v>1844</v>
      </c>
      <c r="O27" s="66" t="s">
        <v>1845</v>
      </c>
      <c r="P27" s="66" t="s">
        <v>1846</v>
      </c>
      <c r="Q27" s="66" t="s">
        <v>1847</v>
      </c>
      <c r="R27" s="66"/>
      <c r="S27" s="66"/>
      <c r="T27" s="66"/>
      <c r="U27" s="66"/>
      <c r="V27" s="66"/>
      <c r="W27" s="66"/>
      <c r="X27" s="66"/>
      <c r="Y27" s="66" t="s">
        <v>471</v>
      </c>
      <c r="Z27" s="66" t="s">
        <v>471</v>
      </c>
      <c r="AA27" s="66"/>
      <c r="AB27" s="66"/>
      <c r="AC27" s="66" t="s">
        <v>1848</v>
      </c>
      <c r="AD27" s="66" t="s">
        <v>550</v>
      </c>
      <c r="AE27" s="66" t="s">
        <v>1849</v>
      </c>
      <c r="AF27" s="66" t="s">
        <v>1850</v>
      </c>
      <c r="AG27" s="66" t="s">
        <v>1851</v>
      </c>
      <c r="AH27" s="66" t="s">
        <v>934</v>
      </c>
      <c r="AI27" s="66" t="s">
        <v>1179</v>
      </c>
      <c r="AJ27" s="66" t="s">
        <v>1852</v>
      </c>
      <c r="AK27" s="66" t="s">
        <v>1853</v>
      </c>
      <c r="AL27" s="66" t="s">
        <v>1854</v>
      </c>
      <c r="AM27" s="66" t="s">
        <v>1855</v>
      </c>
      <c r="AN27" s="66"/>
      <c r="AO27" s="66" t="s">
        <v>1856</v>
      </c>
      <c r="AP27" s="66" t="s">
        <v>1857</v>
      </c>
      <c r="AQ27" s="66"/>
      <c r="AR27" s="66"/>
    </row>
    <row r="28" spans="1:54" ht="25.25" customHeight="1">
      <c r="A28" s="66"/>
      <c r="B28" s="66" t="s">
        <v>909</v>
      </c>
      <c r="C28" s="66" t="s">
        <v>4199</v>
      </c>
      <c r="D28" s="66" t="s">
        <v>2151</v>
      </c>
      <c r="E28" s="66" t="s">
        <v>4213</v>
      </c>
      <c r="F28" s="66" t="s">
        <v>3516</v>
      </c>
      <c r="G28" s="66" t="s">
        <v>430</v>
      </c>
      <c r="H28" s="66" t="s">
        <v>203</v>
      </c>
      <c r="I28" s="66" t="s">
        <v>431</v>
      </c>
      <c r="J28" s="66" t="s">
        <v>4210</v>
      </c>
      <c r="K28" s="66" t="s">
        <v>2322</v>
      </c>
      <c r="L28" s="66"/>
      <c r="M28" s="66" t="s">
        <v>203</v>
      </c>
      <c r="N28" s="66" t="s">
        <v>227</v>
      </c>
      <c r="O28" s="66"/>
      <c r="P28" s="66"/>
      <c r="Q28" s="66"/>
      <c r="R28" s="175" t="s">
        <v>2152</v>
      </c>
      <c r="S28" s="175" t="s">
        <v>2153</v>
      </c>
      <c r="T28" s="175" t="s">
        <v>4204</v>
      </c>
      <c r="U28" s="175" t="s">
        <v>2159</v>
      </c>
      <c r="V28" s="175" t="s">
        <v>2158</v>
      </c>
      <c r="W28" s="66"/>
      <c r="X28" s="175" t="s">
        <v>4206</v>
      </c>
      <c r="Y28" s="175" t="str" cm="1">
        <f t="array" ref="Y28">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&lt;=$10m</v>
      </c>
      <c r="Z28" s="66">
        <v>5</v>
      </c>
      <c r="AA28" s="66"/>
      <c r="AB28" s="66"/>
      <c r="AC28" s="66"/>
      <c r="AD28" s="175" t="s">
        <v>36</v>
      </c>
      <c r="AE28" s="66">
        <v>2022</v>
      </c>
      <c r="AF28" s="66">
        <v>2023</v>
      </c>
      <c r="AG28" s="66" t="s">
        <v>2122</v>
      </c>
      <c r="AH28" s="175" t="s">
        <v>1753</v>
      </c>
      <c r="AI28" s="177" t="s">
        <v>925</v>
      </c>
      <c r="AJ28" s="175" t="s">
        <v>2162</v>
      </c>
      <c r="AK28" s="175" t="s">
        <v>2163</v>
      </c>
      <c r="AL28" s="175" t="s">
        <v>2164</v>
      </c>
      <c r="AM28" s="175" t="s">
        <v>2165</v>
      </c>
      <c r="AN28" s="175" t="s">
        <v>2166</v>
      </c>
      <c r="AO28" s="175" t="s">
        <v>2167</v>
      </c>
      <c r="AP28" s="175" t="s">
        <v>2168</v>
      </c>
      <c r="AQ28" s="175"/>
      <c r="AR28" s="175"/>
      <c r="AS28" s="217"/>
      <c r="AT28" s="217"/>
      <c r="AU28" s="217"/>
      <c r="AV28" s="217"/>
      <c r="AW28" s="217"/>
      <c r="AX28" s="217"/>
      <c r="AY28" s="217" t="s">
        <v>2155</v>
      </c>
      <c r="AZ28" s="217" t="s">
        <v>2157</v>
      </c>
      <c r="BA28" s="217"/>
      <c r="BB28" s="217"/>
    </row>
    <row r="29" spans="1:54" ht="25.25" customHeight="1">
      <c r="A29" s="66"/>
      <c r="B29" s="66" t="s">
        <v>909</v>
      </c>
      <c r="C29" s="66" t="s">
        <v>1094</v>
      </c>
      <c r="D29" s="66"/>
      <c r="E29" s="66" t="s">
        <v>4213</v>
      </c>
      <c r="F29" s="66" t="s">
        <v>4028</v>
      </c>
      <c r="G29" s="66" t="s">
        <v>430</v>
      </c>
      <c r="H29" s="66" t="s">
        <v>242</v>
      </c>
      <c r="I29" s="66" t="s">
        <v>464</v>
      </c>
      <c r="J29" s="175" t="s">
        <v>4210</v>
      </c>
      <c r="K29" s="66" t="s">
        <v>3088</v>
      </c>
      <c r="L29" s="66"/>
      <c r="M29" s="66" t="s">
        <v>1096</v>
      </c>
      <c r="N29" s="66" t="s">
        <v>3089</v>
      </c>
      <c r="O29" s="66" t="s">
        <v>3090</v>
      </c>
      <c r="P29" s="66"/>
      <c r="Q29" s="66"/>
      <c r="R29" s="80" t="s">
        <v>467</v>
      </c>
      <c r="S29" s="66"/>
      <c r="T29" s="80"/>
      <c r="U29" s="80" t="s">
        <v>3091</v>
      </c>
      <c r="V29" s="80"/>
      <c r="W29" s="66"/>
      <c r="X29" s="80" t="s">
        <v>539</v>
      </c>
      <c r="Y29" s="66" t="s">
        <v>471</v>
      </c>
      <c r="Z29" s="66" t="s">
        <v>471</v>
      </c>
      <c r="AA29" s="66"/>
      <c r="AB29" s="66"/>
      <c r="AC29" s="66"/>
      <c r="AD29" s="80"/>
      <c r="AE29" s="66"/>
      <c r="AF29" s="66"/>
      <c r="AG29" s="66"/>
      <c r="AH29" s="80"/>
      <c r="AI29" s="80"/>
      <c r="AJ29" s="80"/>
      <c r="AK29" s="80"/>
      <c r="AL29" s="80"/>
      <c r="AM29" s="80"/>
      <c r="AN29" s="80"/>
      <c r="AO29" s="80"/>
      <c r="AP29" s="80"/>
      <c r="AQ29" s="66"/>
      <c r="AR29" s="66"/>
    </row>
    <row r="30" spans="1:54" ht="25.25" customHeight="1">
      <c r="A30" s="66"/>
      <c r="B30" s="66" t="s">
        <v>909</v>
      </c>
      <c r="C30" s="66" t="s">
        <v>4198</v>
      </c>
      <c r="D30" s="66" t="s">
        <v>1093</v>
      </c>
      <c r="E30" s="66" t="s">
        <v>4213</v>
      </c>
      <c r="F30" s="66" t="s">
        <v>3516</v>
      </c>
      <c r="G30" s="66" t="s">
        <v>430</v>
      </c>
      <c r="H30" s="66" t="s">
        <v>224</v>
      </c>
      <c r="I30" s="66" t="s">
        <v>431</v>
      </c>
      <c r="J30" s="66" t="s">
        <v>4210</v>
      </c>
      <c r="K30" s="66" t="s">
        <v>3131</v>
      </c>
      <c r="L30" s="66"/>
      <c r="M30" s="66" t="s">
        <v>224</v>
      </c>
      <c r="N30" s="66" t="s">
        <v>3074</v>
      </c>
      <c r="O30" s="66" t="s">
        <v>3075</v>
      </c>
      <c r="P30" s="66"/>
      <c r="Q30" s="66"/>
      <c r="R30" s="80" t="s">
        <v>467</v>
      </c>
      <c r="S30" s="80" t="s">
        <v>3078</v>
      </c>
      <c r="T30" s="80"/>
      <c r="U30" s="80" t="s">
        <v>3077</v>
      </c>
      <c r="V30" s="80" t="s">
        <v>3076</v>
      </c>
      <c r="W30" s="66"/>
      <c r="X30" s="80" t="s">
        <v>4205</v>
      </c>
      <c r="Y30" s="80" t="str" cm="1">
        <f t="array" ref="Y30">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30" s="66">
        <v>30</v>
      </c>
      <c r="AA30" s="66"/>
      <c r="AB30" s="66"/>
      <c r="AC30" s="66"/>
      <c r="AD30" s="80"/>
      <c r="AE30" s="66"/>
      <c r="AF30" s="66"/>
      <c r="AG30" s="66"/>
      <c r="AH30" s="80" t="s">
        <v>934</v>
      </c>
      <c r="AI30" s="177" t="s">
        <v>925</v>
      </c>
      <c r="AJ30" s="80" t="s">
        <v>3081</v>
      </c>
      <c r="AK30" s="80" t="s">
        <v>3082</v>
      </c>
      <c r="AL30" s="80" t="s">
        <v>3083</v>
      </c>
      <c r="AM30" s="80" t="s">
        <v>3084</v>
      </c>
      <c r="AN30" s="80" t="s">
        <v>3085</v>
      </c>
      <c r="AO30" s="80" t="s">
        <v>3086</v>
      </c>
      <c r="AP30" s="80" t="s">
        <v>3087</v>
      </c>
      <c r="AQ30" s="187" t="s">
        <v>3079</v>
      </c>
      <c r="AR30" s="66" t="s">
        <v>4207</v>
      </c>
    </row>
    <row r="31" spans="1:54">
      <c r="A31" s="66"/>
      <c r="B31" s="66" t="s">
        <v>909</v>
      </c>
      <c r="C31" s="231" t="s">
        <v>4259</v>
      </c>
      <c r="D31" s="66" t="s">
        <v>4260</v>
      </c>
      <c r="E31" s="66" t="s">
        <v>4213</v>
      </c>
      <c r="F31" s="66" t="s">
        <v>4028</v>
      </c>
      <c r="G31" s="66" t="s">
        <v>430</v>
      </c>
      <c r="H31" s="66" t="s">
        <v>224</v>
      </c>
      <c r="I31" s="66" t="s">
        <v>586</v>
      </c>
      <c r="J31" s="66" t="s">
        <v>4209</v>
      </c>
      <c r="K31" s="232" t="s">
        <v>4261</v>
      </c>
      <c r="L31" s="232" t="s">
        <v>4262</v>
      </c>
      <c r="M31" s="232" t="s">
        <v>224</v>
      </c>
      <c r="N31" s="232" t="s">
        <v>4263</v>
      </c>
      <c r="O31" s="232" t="s">
        <v>4264</v>
      </c>
      <c r="P31" s="232" t="s">
        <v>4265</v>
      </c>
      <c r="Q31" s="232" t="s">
        <v>4266</v>
      </c>
      <c r="R31" s="232" t="s">
        <v>4267</v>
      </c>
      <c r="S31" s="232" t="s">
        <v>4268</v>
      </c>
      <c r="T31" s="232" t="s">
        <v>4269</v>
      </c>
      <c r="U31" s="232" t="s">
        <v>4270</v>
      </c>
      <c r="V31" s="232" t="s">
        <v>4271</v>
      </c>
      <c r="W31" s="232" t="s">
        <v>4272</v>
      </c>
      <c r="X31" s="232" t="s">
        <v>4273</v>
      </c>
      <c r="Y31" s="207" t="str" cm="1">
        <f t="array" ref="Y31">_xlfn.IFS(Table245[[#This Row],[AMOUNT OF FINANCING REQUIRED (m$)]]&lt;=10, "&lt;=$10m", AND(Table245[[#This Row],[AMOUNT OF FINANCING REQUIRED (m$)]]&lt;=50, Table245[[#This Row],[AMOUNT OF FINANCING REQUIRED (m$)]] &gt;10), "$10m-$50m", AND(Table245[[#This Row],[AMOUNT OF FINANCING REQUIRED (m$)]]&gt;50, Table245[[#This Row],[AMOUNT OF FINANCING REQUIRED (m$)]] &lt;=100), "$50m-$100m", AND(Table245[[#This Row],[AMOUNT OF FINANCING REQUIRED (m$)]]&gt;100, Table245[[#This Row],[AMOUNT OF FINANCING REQUIRED (m$)]]&lt;=500), "$100m-$500m", AND(Table245[[#This Row],[AMOUNT OF FINANCING REQUIRED (m$)]]&gt;500, Table245[[#This Row],[AMOUNT OF FINANCING REQUIRED (m$)]] &lt;=1000), "$500m-$1bn", AND(Table245[[#This Row],[AMOUNT OF FINANCING REQUIRED (m$)]]&gt;1000, Table245[[#This Row],[AMOUNT OF FINANCING REQUIRED (m$)]]&lt;=5000), "$1bn-$5bn", AND(Table245[[#This Row],[AMOUNT OF FINANCING REQUIRED (m$)]]&gt;5000, Table245[[#This Row],[AMOUNT OF FINANCING REQUIRED (m$)]]&lt;=10000), "$5bn-$10bn", Table245[[#This Row],[AMOUNT OF FINANCING REQUIRED (m$)]]&gt;10000, "$10bn+")</f>
        <v>$10m-$50m</v>
      </c>
      <c r="Z31" s="66">
        <v>30</v>
      </c>
      <c r="AA31" s="66" t="s">
        <v>4274</v>
      </c>
      <c r="AB31" s="66" t="s">
        <v>4269</v>
      </c>
      <c r="AC31" s="66" t="s">
        <v>4275</v>
      </c>
      <c r="AD31" s="66" t="s">
        <v>550</v>
      </c>
      <c r="AE31" s="66" t="s">
        <v>4276</v>
      </c>
      <c r="AF31" s="66">
        <v>44805</v>
      </c>
      <c r="AG31" s="66">
        <v>2024</v>
      </c>
      <c r="AH31" s="66" t="s">
        <v>934</v>
      </c>
      <c r="AI31" s="66" t="s">
        <v>1179</v>
      </c>
      <c r="AJ31" s="66" t="s">
        <v>4277</v>
      </c>
      <c r="AK31" s="66" t="s">
        <v>4278</v>
      </c>
      <c r="AL31" s="66" t="s">
        <v>4279</v>
      </c>
      <c r="AM31" s="66" t="s">
        <v>4280</v>
      </c>
      <c r="AN31" s="66" t="s">
        <v>4281</v>
      </c>
      <c r="AO31" s="66" t="s">
        <v>4282</v>
      </c>
      <c r="AP31" s="66" t="s">
        <v>4283</v>
      </c>
      <c r="AQ31" s="66" t="s">
        <v>484</v>
      </c>
      <c r="AR31" s="66"/>
    </row>
    <row r="32" spans="1:54">
      <c r="A32" s="66"/>
      <c r="B32" s="66"/>
      <c r="C32" s="231"/>
      <c r="D32" s="66"/>
      <c r="E32" s="66"/>
      <c r="F32" s="66"/>
      <c r="G32" s="66"/>
      <c r="H32" s="66"/>
      <c r="I32" s="66"/>
      <c r="J32" s="66"/>
      <c r="K32" s="66"/>
      <c r="L32" s="66"/>
      <c r="M32" s="66"/>
      <c r="N32" s="66"/>
      <c r="O32" s="66"/>
      <c r="P32" s="66"/>
      <c r="Q32" s="66"/>
      <c r="R32" s="66"/>
      <c r="S32" s="66"/>
      <c r="T32" s="66"/>
      <c r="U32" s="66"/>
      <c r="V32" s="66"/>
      <c r="W32" s="66"/>
      <c r="X32" s="66"/>
      <c r="Y32" s="207"/>
      <c r="Z32" s="66">
        <f>SUBTOTAL(109,Table245[AMOUNT OF FINANCING REQUIRED (m$)])</f>
        <v>653.02</v>
      </c>
      <c r="AA32" s="66"/>
      <c r="AB32" s="66"/>
      <c r="AC32" s="66"/>
      <c r="AD32" s="66"/>
      <c r="AE32" s="66"/>
      <c r="AF32" s="66"/>
      <c r="AG32" s="66"/>
      <c r="AH32" s="66"/>
      <c r="AI32" s="66"/>
      <c r="AJ32" s="66"/>
      <c r="AK32" s="66"/>
      <c r="AL32" s="66"/>
      <c r="AM32" s="66"/>
      <c r="AN32" s="66"/>
      <c r="AO32" s="66"/>
      <c r="AP32" s="66"/>
      <c r="AQ32" s="66"/>
      <c r="AR32" s="66"/>
    </row>
    <row r="33" spans="26:26">
      <c r="Z33" s="240">
        <f>Table245[[#Totals],[AMOUNT OF FINANCING REQUIRED (m$)]]+Table5[[#Totals],[TOTAL PROJECT INVESTMENT (m$)]]</f>
        <v>565947.79631176009</v>
      </c>
    </row>
  </sheetData>
  <mergeCells count="39">
    <mergeCell ref="AI3:AN3"/>
    <mergeCell ref="V4:V5"/>
    <mergeCell ref="AO3:AP3"/>
    <mergeCell ref="C4:C5"/>
    <mergeCell ref="D4:D5"/>
    <mergeCell ref="I4:I5"/>
    <mergeCell ref="K4:K5"/>
    <mergeCell ref="L4:L5"/>
    <mergeCell ref="M4:M5"/>
    <mergeCell ref="N4:N5"/>
    <mergeCell ref="O4:O5"/>
    <mergeCell ref="P4:P5"/>
    <mergeCell ref="C1:C3"/>
    <mergeCell ref="I3:Q3"/>
    <mergeCell ref="R3:AB3"/>
    <mergeCell ref="AC3:AD3"/>
    <mergeCell ref="AE3:AH3"/>
    <mergeCell ref="Q4:Q5"/>
    <mergeCell ref="R4:R5"/>
    <mergeCell ref="S4:S5"/>
    <mergeCell ref="T4:T5"/>
    <mergeCell ref="U4:U5"/>
    <mergeCell ref="AK4:AK5"/>
    <mergeCell ref="W4:W5"/>
    <mergeCell ref="X4:X5"/>
    <mergeCell ref="AA4:AA5"/>
    <mergeCell ref="AC4:AC5"/>
    <mergeCell ref="AD4:AD5"/>
    <mergeCell ref="AE4:AE5"/>
    <mergeCell ref="AF4:AF5"/>
    <mergeCell ref="AG4:AG5"/>
    <mergeCell ref="AH4:AH5"/>
    <mergeCell ref="AI4:AI5"/>
    <mergeCell ref="AJ4:AJ5"/>
    <mergeCell ref="AL4:AL5"/>
    <mergeCell ref="AM4:AM5"/>
    <mergeCell ref="AN4:AN5"/>
    <mergeCell ref="AO4:AP5"/>
    <mergeCell ref="AQ4:AQ5"/>
  </mergeCells>
  <phoneticPr fontId="6" type="noConversion"/>
  <conditionalFormatting sqref="A4:B4 AQ4:XFD4">
    <cfRule type="containsText" dxfId="146" priority="9" operator="containsText" text="project">
      <formula>NOT(ISERROR(SEARCH("project",A4)))</formula>
    </cfRule>
  </conditionalFormatting>
  <conditionalFormatting sqref="T8:U8">
    <cfRule type="containsText" dxfId="145" priority="8" operator="containsText" text="business">
      <formula>NOT(ISERROR(SEARCH("business",T8)))</formula>
    </cfRule>
  </conditionalFormatting>
  <conditionalFormatting sqref="C4:Q4 V4 AC4:AP4 X4:AA4">
    <cfRule type="containsText" dxfId="144" priority="7" operator="containsText" text="project">
      <formula>NOT(ISERROR(SEARCH("project",C4)))</formula>
    </cfRule>
  </conditionalFormatting>
  <conditionalFormatting sqref="R4">
    <cfRule type="containsText" dxfId="143" priority="6" operator="containsText" text="business">
      <formula>NOT(ISERROR(SEARCH("business",R4)))</formula>
    </cfRule>
  </conditionalFormatting>
  <conditionalFormatting sqref="S4">
    <cfRule type="containsText" dxfId="142" priority="5" operator="containsText" text="business">
      <formula>NOT(ISERROR(SEARCH("business",S4)))</formula>
    </cfRule>
  </conditionalFormatting>
  <conditionalFormatting sqref="T4">
    <cfRule type="containsText" dxfId="141" priority="4" operator="containsText" text="business">
      <formula>NOT(ISERROR(SEARCH("business",T4)))</formula>
    </cfRule>
  </conditionalFormatting>
  <conditionalFormatting sqref="U4">
    <cfRule type="containsText" dxfId="140" priority="3" operator="containsText" text="business">
      <formula>NOT(ISERROR(SEARCH("business",U4)))</formula>
    </cfRule>
  </conditionalFormatting>
  <conditionalFormatting sqref="AB4">
    <cfRule type="containsText" dxfId="139" priority="2" operator="containsText" text="project">
      <formula>NOT(ISERROR(SEARCH("project",AB4)))</formula>
    </cfRule>
  </conditionalFormatting>
  <conditionalFormatting sqref="W4">
    <cfRule type="containsText" dxfId="138" priority="1" operator="containsText" text="project">
      <formula>NOT(ISERROR(SEARCH("project",W4)))</formula>
    </cfRule>
  </conditionalFormatting>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8CDE5-F9EA-438A-BEDF-8685AA9BC043}">
  <sheetPr>
    <tabColor theme="8" tint="0.39997558519241921"/>
  </sheetPr>
  <dimension ref="A3:C10"/>
  <sheetViews>
    <sheetView workbookViewId="0">
      <selection activeCell="B4" sqref="B4"/>
    </sheetView>
  </sheetViews>
  <sheetFormatPr defaultRowHeight="14.5"/>
  <cols>
    <col min="1" max="1" width="12.36328125" bestFit="1" customWidth="1"/>
    <col min="2" max="2" width="30.6328125" bestFit="1" customWidth="1"/>
    <col min="3" max="3" width="21.08984375" bestFit="1" customWidth="1"/>
  </cols>
  <sheetData>
    <row r="3" spans="1:3">
      <c r="A3" s="100" t="s">
        <v>1108</v>
      </c>
      <c r="B3" t="s">
        <v>3147</v>
      </c>
      <c r="C3" t="s">
        <v>3148</v>
      </c>
    </row>
    <row r="4" spans="1:3">
      <c r="A4" s="1">
        <v>1</v>
      </c>
      <c r="B4" s="101">
        <v>298157.28076699993</v>
      </c>
      <c r="C4" s="101">
        <v>168</v>
      </c>
    </row>
    <row r="5" spans="1:3">
      <c r="A5" s="1">
        <v>2</v>
      </c>
      <c r="B5" s="101">
        <v>41715.809024759983</v>
      </c>
      <c r="C5" s="101">
        <v>71</v>
      </c>
    </row>
    <row r="6" spans="1:3">
      <c r="A6" s="1">
        <v>3</v>
      </c>
      <c r="B6" s="101">
        <v>5038.8</v>
      </c>
      <c r="C6" s="101">
        <v>15</v>
      </c>
    </row>
    <row r="7" spans="1:3">
      <c r="A7" s="1">
        <v>4</v>
      </c>
      <c r="B7" s="101">
        <v>7772.34</v>
      </c>
      <c r="C7" s="101">
        <v>25</v>
      </c>
    </row>
    <row r="8" spans="1:3">
      <c r="A8" s="1">
        <v>5</v>
      </c>
      <c r="B8" s="101">
        <v>2374.5</v>
      </c>
      <c r="C8" s="101">
        <v>18</v>
      </c>
    </row>
    <row r="9" spans="1:3">
      <c r="A9" s="1">
        <v>6</v>
      </c>
      <c r="B9" s="101">
        <v>19769.120300000002</v>
      </c>
      <c r="C9" s="101">
        <v>32</v>
      </c>
    </row>
    <row r="10" spans="1:3">
      <c r="A10" s="1" t="s">
        <v>1109</v>
      </c>
      <c r="B10" s="101">
        <v>374827.85009175993</v>
      </c>
      <c r="C10" s="101">
        <v>329</v>
      </c>
    </row>
  </sheetData>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B3BA-8128-4BAB-ABA6-65699F03AE70}">
  <sheetPr>
    <tabColor theme="8" tint="0.39997558519241921"/>
  </sheetPr>
  <dimension ref="D2:F16"/>
  <sheetViews>
    <sheetView workbookViewId="0">
      <selection activeCell="D2" sqref="D2:F16"/>
    </sheetView>
  </sheetViews>
  <sheetFormatPr defaultRowHeight="14.5"/>
  <cols>
    <col min="4" max="4" width="12.90625" customWidth="1"/>
    <col min="5" max="5" width="14.36328125" customWidth="1"/>
    <col min="6" max="6" width="27.81640625" customWidth="1"/>
  </cols>
  <sheetData>
    <row r="2" spans="4:6">
      <c r="D2" t="s">
        <v>1108</v>
      </c>
      <c r="E2" t="s">
        <v>3144</v>
      </c>
      <c r="F2" t="s">
        <v>3146</v>
      </c>
    </row>
    <row r="3" spans="4:6">
      <c r="D3">
        <v>1</v>
      </c>
      <c r="E3">
        <v>10</v>
      </c>
      <c r="F3">
        <v>1970</v>
      </c>
    </row>
    <row r="4" spans="4:6">
      <c r="D4">
        <v>2</v>
      </c>
      <c r="E4">
        <v>9</v>
      </c>
      <c r="F4">
        <v>1817</v>
      </c>
    </row>
    <row r="5" spans="4:6">
      <c r="D5">
        <v>3</v>
      </c>
      <c r="E5">
        <v>2</v>
      </c>
      <c r="F5">
        <v>200</v>
      </c>
    </row>
    <row r="6" spans="4:6">
      <c r="D6">
        <v>4</v>
      </c>
      <c r="E6">
        <v>16</v>
      </c>
      <c r="F6">
        <v>6720</v>
      </c>
    </row>
    <row r="7" spans="4:6">
      <c r="D7">
        <v>6</v>
      </c>
      <c r="E7">
        <v>5</v>
      </c>
      <c r="F7">
        <v>6320</v>
      </c>
    </row>
    <row r="8" spans="4:6">
      <c r="D8">
        <v>1</v>
      </c>
      <c r="E8">
        <v>5</v>
      </c>
      <c r="F8">
        <v>137</v>
      </c>
    </row>
    <row r="9" spans="4:6">
      <c r="D9">
        <v>2</v>
      </c>
      <c r="E9">
        <v>2</v>
      </c>
      <c r="F9">
        <v>1.7</v>
      </c>
    </row>
    <row r="10" spans="4:6">
      <c r="D10">
        <v>4</v>
      </c>
      <c r="E10">
        <v>1</v>
      </c>
      <c r="F10">
        <v>250</v>
      </c>
    </row>
    <row r="11" spans="4:6">
      <c r="D11">
        <v>1</v>
      </c>
      <c r="E11">
        <v>153</v>
      </c>
      <c r="F11">
        <v>296050.28076699993</v>
      </c>
    </row>
    <row r="12" spans="4:6">
      <c r="D12">
        <v>2</v>
      </c>
      <c r="E12">
        <v>60</v>
      </c>
      <c r="F12">
        <v>39897.109024759986</v>
      </c>
    </row>
    <row r="13" spans="4:6">
      <c r="D13">
        <v>3</v>
      </c>
      <c r="E13">
        <v>13</v>
      </c>
      <c r="F13">
        <v>4838.8</v>
      </c>
    </row>
    <row r="14" spans="4:6">
      <c r="D14">
        <v>4</v>
      </c>
      <c r="E14">
        <v>8</v>
      </c>
      <c r="F14">
        <v>802.34</v>
      </c>
    </row>
    <row r="15" spans="4:6">
      <c r="D15">
        <v>5</v>
      </c>
      <c r="E15">
        <v>18</v>
      </c>
      <c r="F15">
        <v>2374.5</v>
      </c>
    </row>
    <row r="16" spans="4:6">
      <c r="D16">
        <v>6</v>
      </c>
      <c r="E16">
        <v>27</v>
      </c>
      <c r="F16">
        <v>13449.1203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3A42-04DA-4B5D-9030-9603124ADA31}">
  <sheetPr>
    <tabColor theme="4" tint="-0.249977111117893"/>
  </sheetPr>
  <dimension ref="D2:H143"/>
  <sheetViews>
    <sheetView showGridLines="0" topLeftCell="A7" workbookViewId="0">
      <selection activeCell="F34" sqref="F34"/>
    </sheetView>
  </sheetViews>
  <sheetFormatPr defaultRowHeight="14.5"/>
  <cols>
    <col min="1" max="3" width="2.90625" customWidth="1"/>
    <col min="4" max="4" width="4" style="1" customWidth="1"/>
    <col min="5" max="5" width="55.08984375" style="1" customWidth="1"/>
    <col min="6" max="6" width="19.90625" style="1" bestFit="1" customWidth="1"/>
    <col min="7" max="7" width="8.90625" style="1"/>
    <col min="8" max="8" width="44.453125" style="1" bestFit="1" customWidth="1"/>
  </cols>
  <sheetData>
    <row r="2" spans="4:8">
      <c r="D2" s="13" t="s">
        <v>330</v>
      </c>
      <c r="E2" s="13"/>
      <c r="F2" s="13"/>
      <c r="G2" s="214" t="s">
        <v>322</v>
      </c>
      <c r="H2" s="214"/>
    </row>
    <row r="3" spans="4:8">
      <c r="D3" s="213" t="s">
        <v>547</v>
      </c>
      <c r="E3" s="213" t="s">
        <v>4190</v>
      </c>
      <c r="F3" s="213" t="s">
        <v>548</v>
      </c>
      <c r="G3" s="213" t="s">
        <v>547</v>
      </c>
      <c r="H3" s="213" t="s">
        <v>4189</v>
      </c>
    </row>
    <row r="4" spans="4:8" ht="14.5" customHeight="1">
      <c r="D4" s="211">
        <v>1</v>
      </c>
      <c r="E4" s="241" t="s">
        <v>4193</v>
      </c>
      <c r="F4" s="244" t="s">
        <v>224</v>
      </c>
      <c r="G4" s="211" t="s">
        <v>4188</v>
      </c>
      <c r="H4" s="211" t="s">
        <v>4187</v>
      </c>
    </row>
    <row r="5" spans="4:8">
      <c r="D5" s="211"/>
      <c r="E5" s="242"/>
      <c r="F5" s="245"/>
      <c r="G5" s="211" t="s">
        <v>4186</v>
      </c>
      <c r="H5" s="211" t="s">
        <v>175</v>
      </c>
    </row>
    <row r="6" spans="4:8">
      <c r="D6" s="211"/>
      <c r="E6" s="242"/>
      <c r="F6" s="246"/>
      <c r="G6" s="211" t="s">
        <v>4185</v>
      </c>
      <c r="H6" s="211" t="s">
        <v>232</v>
      </c>
    </row>
    <row r="7" spans="4:8">
      <c r="D7" s="211">
        <v>2</v>
      </c>
      <c r="E7" s="243" t="s">
        <v>4194</v>
      </c>
      <c r="F7" s="244" t="s">
        <v>4164</v>
      </c>
      <c r="G7" s="211" t="s">
        <v>4184</v>
      </c>
      <c r="H7" s="211" t="s">
        <v>172</v>
      </c>
    </row>
    <row r="8" spans="4:8">
      <c r="D8" s="211"/>
      <c r="E8" s="243"/>
      <c r="F8" s="246"/>
      <c r="G8" s="211" t="s">
        <v>4183</v>
      </c>
      <c r="H8" s="211" t="s">
        <v>4182</v>
      </c>
    </row>
    <row r="9" spans="4:8">
      <c r="D9" s="211">
        <v>3</v>
      </c>
      <c r="E9" s="211" t="s">
        <v>242</v>
      </c>
      <c r="F9" s="211" t="s">
        <v>242</v>
      </c>
      <c r="G9" s="211">
        <v>3</v>
      </c>
      <c r="H9" s="211" t="s">
        <v>242</v>
      </c>
    </row>
    <row r="10" spans="4:8">
      <c r="D10" s="211">
        <v>4</v>
      </c>
      <c r="E10" s="211" t="s">
        <v>4181</v>
      </c>
      <c r="F10" s="211" t="s">
        <v>549</v>
      </c>
      <c r="G10" s="211">
        <v>4</v>
      </c>
      <c r="H10" s="211" t="s">
        <v>549</v>
      </c>
    </row>
    <row r="11" spans="4:8">
      <c r="D11" s="211">
        <v>5</v>
      </c>
      <c r="E11" s="211" t="s">
        <v>139</v>
      </c>
      <c r="F11" s="211" t="s">
        <v>139</v>
      </c>
      <c r="G11" s="211">
        <v>5</v>
      </c>
      <c r="H11" s="211" t="s">
        <v>139</v>
      </c>
    </row>
    <row r="12" spans="4:8">
      <c r="D12" s="211">
        <v>6</v>
      </c>
      <c r="E12" s="211" t="s">
        <v>196</v>
      </c>
      <c r="F12" s="211" t="s">
        <v>196</v>
      </c>
      <c r="G12" s="211">
        <v>6</v>
      </c>
      <c r="H12" s="211" t="s">
        <v>196</v>
      </c>
    </row>
    <row r="13" spans="4:8">
      <c r="D13" s="211">
        <v>7</v>
      </c>
      <c r="E13" s="211" t="s">
        <v>203</v>
      </c>
      <c r="F13" s="211" t="s">
        <v>203</v>
      </c>
      <c r="G13" s="211">
        <v>7</v>
      </c>
      <c r="H13" s="211" t="s">
        <v>203</v>
      </c>
    </row>
    <row r="14" spans="4:8">
      <c r="D14" s="211">
        <v>8</v>
      </c>
      <c r="E14" s="211" t="s">
        <v>4162</v>
      </c>
      <c r="F14" s="211" t="s">
        <v>4162</v>
      </c>
      <c r="G14" s="211">
        <v>8</v>
      </c>
      <c r="H14" s="211" t="s">
        <v>165</v>
      </c>
    </row>
    <row r="15" spans="4:8">
      <c r="D15" s="211">
        <v>9</v>
      </c>
      <c r="E15" s="211" t="s">
        <v>4163</v>
      </c>
      <c r="F15" s="211" t="s">
        <v>4163</v>
      </c>
      <c r="G15" s="211">
        <v>9</v>
      </c>
      <c r="H15" s="211" t="s">
        <v>4163</v>
      </c>
    </row>
    <row r="16" spans="4:8">
      <c r="D16" s="211">
        <v>10</v>
      </c>
      <c r="E16" s="211" t="s">
        <v>3481</v>
      </c>
      <c r="F16" s="211" t="s">
        <v>3481</v>
      </c>
      <c r="G16" s="211">
        <v>10</v>
      </c>
      <c r="H16" s="211" t="s">
        <v>4191</v>
      </c>
    </row>
    <row r="17" spans="4:8">
      <c r="D17" s="211">
        <v>11</v>
      </c>
      <c r="E17" s="211" t="s">
        <v>4151</v>
      </c>
      <c r="F17" s="211" t="s">
        <v>4151</v>
      </c>
      <c r="G17" s="211">
        <v>11</v>
      </c>
      <c r="H17" s="211" t="s">
        <v>4192</v>
      </c>
    </row>
    <row r="19" spans="4:8">
      <c r="D19" s="212" t="s">
        <v>4180</v>
      </c>
      <c r="E19" s="212"/>
    </row>
    <row r="20" spans="4:8">
      <c r="D20" s="211"/>
      <c r="E20" s="211" t="s">
        <v>27</v>
      </c>
    </row>
    <row r="21" spans="4:8">
      <c r="D21" s="211"/>
      <c r="E21" s="211" t="s">
        <v>36</v>
      </c>
    </row>
    <row r="22" spans="4:8">
      <c r="D22" s="211"/>
      <c r="E22" s="211" t="s">
        <v>45</v>
      </c>
    </row>
    <row r="23" spans="4:8">
      <c r="D23" s="211"/>
      <c r="E23" s="211" t="s">
        <v>550</v>
      </c>
    </row>
    <row r="26" spans="4:8">
      <c r="D26" s="212" t="s">
        <v>4179</v>
      </c>
      <c r="E26" s="212"/>
    </row>
    <row r="27" spans="4:8">
      <c r="D27" s="211"/>
      <c r="E27" s="211" t="s">
        <v>4178</v>
      </c>
    </row>
    <row r="28" spans="4:8">
      <c r="D28" s="211"/>
      <c r="E28" s="211" t="s">
        <v>4177</v>
      </c>
    </row>
    <row r="29" spans="4:8">
      <c r="D29" s="211"/>
      <c r="E29" s="211" t="s">
        <v>103</v>
      </c>
    </row>
    <row r="30" spans="4:8">
      <c r="D30" s="211"/>
      <c r="E30" s="211" t="s">
        <v>70</v>
      </c>
    </row>
    <row r="32" spans="4:8">
      <c r="D32" s="212" t="s">
        <v>4176</v>
      </c>
      <c r="E32" s="212"/>
    </row>
    <row r="33" spans="4:8">
      <c r="D33" s="211"/>
      <c r="E33" s="211" t="s">
        <v>63</v>
      </c>
    </row>
    <row r="34" spans="4:8">
      <c r="D34" s="211"/>
      <c r="E34" s="211" t="s">
        <v>132</v>
      </c>
    </row>
    <row r="35" spans="4:8">
      <c r="D35" s="211"/>
      <c r="E35" s="211" t="s">
        <v>25</v>
      </c>
    </row>
    <row r="36" spans="4:8">
      <c r="D36" s="211"/>
      <c r="E36" s="211" t="s">
        <v>38</v>
      </c>
    </row>
    <row r="39" spans="4:8">
      <c r="D39" s="212" t="s">
        <v>4175</v>
      </c>
      <c r="E39" s="212"/>
      <c r="F39" s="212" t="s">
        <v>551</v>
      </c>
    </row>
    <row r="40" spans="4:8">
      <c r="D40" s="211"/>
      <c r="E40" s="211" t="s">
        <v>218</v>
      </c>
      <c r="F40" s="211" t="s">
        <v>27</v>
      </c>
    </row>
    <row r="41" spans="4:8">
      <c r="D41" s="211"/>
      <c r="E41" s="211" t="s">
        <v>215</v>
      </c>
      <c r="F41" s="211" t="s">
        <v>27</v>
      </c>
    </row>
    <row r="42" spans="4:8">
      <c r="D42" s="211"/>
      <c r="E42" s="211" t="s">
        <v>222</v>
      </c>
      <c r="F42" s="211" t="s">
        <v>36</v>
      </c>
    </row>
    <row r="43" spans="4:8">
      <c r="D43" s="211"/>
      <c r="E43" s="211" t="s">
        <v>201</v>
      </c>
      <c r="F43" s="211" t="s">
        <v>36</v>
      </c>
    </row>
    <row r="44" spans="4:8">
      <c r="D44" s="211"/>
      <c r="E44" s="211" t="s">
        <v>207</v>
      </c>
      <c r="F44" s="211" t="s">
        <v>45</v>
      </c>
    </row>
    <row r="45" spans="4:8">
      <c r="D45" s="211"/>
      <c r="E45" s="211" t="s">
        <v>244</v>
      </c>
      <c r="F45" s="211" t="s">
        <v>45</v>
      </c>
    </row>
    <row r="47" spans="4:8">
      <c r="D47"/>
      <c r="E47"/>
      <c r="F47"/>
      <c r="G47"/>
      <c r="H47"/>
    </row>
    <row r="48" spans="4:8">
      <c r="D48"/>
      <c r="E48"/>
      <c r="F48"/>
      <c r="G48"/>
      <c r="H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sheetData>
  <mergeCells count="4">
    <mergeCell ref="E4:E6"/>
    <mergeCell ref="E7:E8"/>
    <mergeCell ref="F4:F6"/>
    <mergeCell ref="F7:F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ED12-9014-4841-8606-408560E067CC}">
  <sheetPr>
    <tabColor theme="5" tint="0.59999389629810485"/>
  </sheetPr>
  <dimension ref="A1:AN70"/>
  <sheetViews>
    <sheetView showGridLines="0" topLeftCell="D1" zoomScale="66" zoomScaleNormal="66" workbookViewId="0">
      <pane ySplit="6" topLeftCell="A7" activePane="bottomLeft" state="frozen"/>
      <selection pane="bottomLeft" activeCell="E49" sqref="E49"/>
    </sheetView>
  </sheetViews>
  <sheetFormatPr defaultRowHeight="14.5"/>
  <cols>
    <col min="1" max="1" width="8.90625" hidden="1" customWidth="1"/>
    <col min="2" max="2" width="0" hidden="1" customWidth="1"/>
    <col min="3" max="3" width="8.90625" hidden="1" customWidth="1"/>
    <col min="4" max="4" width="8.81640625" customWidth="1"/>
    <col min="5" max="5" width="56.1796875" customWidth="1"/>
    <col min="6" max="6" width="59.81640625" customWidth="1"/>
    <col min="7" max="7" width="16.36328125" customWidth="1"/>
    <col min="8" max="8" width="27.08984375" customWidth="1"/>
    <col min="9" max="9" width="16.36328125" customWidth="1"/>
    <col min="10" max="10" width="17.81640625" bestFit="1" customWidth="1"/>
    <col min="11" max="11" width="24.453125" bestFit="1" customWidth="1"/>
    <col min="12" max="12" width="31.90625" customWidth="1"/>
    <col min="13" max="13" width="21" customWidth="1"/>
    <col min="14" max="14" width="27.1796875" customWidth="1"/>
    <col min="15" max="15" width="19" customWidth="1"/>
    <col min="16" max="16" width="15.54296875" customWidth="1"/>
    <col min="17" max="21" width="61.1796875" customWidth="1"/>
    <col min="22" max="24" width="27.81640625" customWidth="1"/>
    <col min="25" max="25" width="35.81640625" customWidth="1"/>
    <col min="26" max="26" width="26.54296875" customWidth="1"/>
    <col min="27" max="27" width="24.81640625" customWidth="1"/>
    <col min="28" max="28" width="27.1796875" customWidth="1"/>
    <col min="29" max="29" width="25.54296875" customWidth="1"/>
    <col min="30" max="30" width="37.1796875" customWidth="1"/>
    <col min="31" max="31" width="28.81640625" customWidth="1"/>
    <col min="32" max="32" width="44.1796875" customWidth="1"/>
    <col min="33" max="33" width="17.81640625" customWidth="1"/>
    <col min="34" max="34" width="24.81640625" customWidth="1"/>
    <col min="35" max="35" width="31.1796875" customWidth="1"/>
    <col min="36" max="36" width="25.54296875" customWidth="1"/>
    <col min="37" max="37" width="33.1796875" customWidth="1"/>
    <col min="38" max="39" width="20.1796875" customWidth="1"/>
    <col min="40" max="40" width="57.1796875" customWidth="1"/>
  </cols>
  <sheetData>
    <row r="1" spans="1:40" ht="25.25" customHeight="1">
      <c r="E1" s="249"/>
      <c r="F1" s="17"/>
      <c r="G1" s="17"/>
      <c r="H1" s="17"/>
      <c r="I1" s="17"/>
      <c r="J1" s="17"/>
    </row>
    <row r="2" spans="1:40" ht="25.25" customHeight="1">
      <c r="E2" s="249"/>
    </row>
    <row r="3" spans="1:40" s="109" customFormat="1" ht="25.25" customHeight="1">
      <c r="E3" s="302"/>
      <c r="K3" s="303" t="s">
        <v>1119</v>
      </c>
      <c r="L3" s="303"/>
      <c r="M3" s="303"/>
      <c r="N3" s="303"/>
      <c r="O3" s="303"/>
      <c r="P3" s="303"/>
      <c r="Q3" s="303"/>
      <c r="R3" s="304" t="s">
        <v>1120</v>
      </c>
      <c r="S3" s="305"/>
      <c r="T3" s="305"/>
      <c r="U3" s="305"/>
      <c r="V3" s="305"/>
      <c r="W3" s="305"/>
      <c r="X3" s="305"/>
      <c r="Y3" s="305"/>
      <c r="Z3" s="305"/>
      <c r="AA3" s="305"/>
      <c r="AB3" s="308" t="s">
        <v>1121</v>
      </c>
      <c r="AC3" s="308"/>
      <c r="AD3" s="291" t="s">
        <v>1122</v>
      </c>
      <c r="AE3" s="291"/>
      <c r="AF3" s="295" t="s">
        <v>410</v>
      </c>
      <c r="AG3" s="296"/>
      <c r="AH3" s="296"/>
      <c r="AI3" s="296"/>
      <c r="AJ3" s="296"/>
      <c r="AK3" s="297"/>
      <c r="AL3" s="298" t="s">
        <v>420</v>
      </c>
      <c r="AM3" s="299"/>
      <c r="AN3" s="110" t="s">
        <v>1123</v>
      </c>
    </row>
    <row r="4" spans="1:40" ht="39" customHeight="1">
      <c r="E4" s="283" t="s">
        <v>1124</v>
      </c>
      <c r="F4" s="283" t="s">
        <v>1125</v>
      </c>
      <c r="G4" s="111"/>
      <c r="H4" s="111"/>
      <c r="I4" s="141"/>
      <c r="J4" s="111"/>
      <c r="K4" s="283" t="s">
        <v>1126</v>
      </c>
      <c r="L4" s="209"/>
      <c r="M4" s="283" t="s">
        <v>1127</v>
      </c>
      <c r="N4" s="293" t="s">
        <v>1128</v>
      </c>
      <c r="O4" s="289" t="s">
        <v>1129</v>
      </c>
      <c r="P4" s="289" t="s">
        <v>1130</v>
      </c>
      <c r="Q4" s="289" t="s">
        <v>1131</v>
      </c>
      <c r="R4" s="283" t="s">
        <v>1132</v>
      </c>
      <c r="S4" s="283" t="s">
        <v>1133</v>
      </c>
      <c r="T4" s="289" t="s">
        <v>1134</v>
      </c>
      <c r="U4" s="283" t="s">
        <v>1135</v>
      </c>
      <c r="V4" s="283" t="s">
        <v>1136</v>
      </c>
      <c r="W4" s="225"/>
      <c r="X4" s="289" t="s">
        <v>1137</v>
      </c>
      <c r="Y4" s="111" t="s">
        <v>1138</v>
      </c>
      <c r="Z4" s="283" t="s">
        <v>1139</v>
      </c>
      <c r="AA4" s="111" t="s">
        <v>1140</v>
      </c>
      <c r="AB4" s="283" t="s">
        <v>1141</v>
      </c>
      <c r="AC4" s="283" t="s">
        <v>1142</v>
      </c>
      <c r="AD4" s="283" t="s">
        <v>1143</v>
      </c>
      <c r="AE4" s="283" t="s">
        <v>1144</v>
      </c>
      <c r="AF4" s="289" t="s">
        <v>1145</v>
      </c>
      <c r="AG4" s="283" t="s">
        <v>1146</v>
      </c>
      <c r="AH4" s="283" t="s">
        <v>1147</v>
      </c>
      <c r="AI4" s="283" t="s">
        <v>1148</v>
      </c>
      <c r="AJ4" s="283" t="s">
        <v>1149</v>
      </c>
      <c r="AK4" s="283" t="s">
        <v>1150</v>
      </c>
      <c r="AL4" s="285" t="s">
        <v>1151</v>
      </c>
      <c r="AM4" s="286"/>
      <c r="AN4" s="243" t="s">
        <v>1152</v>
      </c>
    </row>
    <row r="5" spans="1:40" ht="27.5" customHeight="1">
      <c r="A5" s="53"/>
      <c r="B5" s="53"/>
      <c r="C5" s="53"/>
      <c r="D5" s="53"/>
      <c r="E5" s="284"/>
      <c r="F5" s="284"/>
      <c r="G5" s="112"/>
      <c r="H5" s="112"/>
      <c r="I5" s="142"/>
      <c r="J5" s="112"/>
      <c r="K5" s="284"/>
      <c r="L5" s="210"/>
      <c r="M5" s="284"/>
      <c r="N5" s="294"/>
      <c r="O5" s="290"/>
      <c r="P5" s="290"/>
      <c r="Q5" s="290"/>
      <c r="R5" s="284"/>
      <c r="S5" s="284"/>
      <c r="T5" s="290"/>
      <c r="U5" s="284"/>
      <c r="V5" s="284"/>
      <c r="W5" s="226"/>
      <c r="X5" s="290"/>
      <c r="Y5" s="112"/>
      <c r="Z5" s="284"/>
      <c r="AA5" s="112"/>
      <c r="AB5" s="284"/>
      <c r="AC5" s="284"/>
      <c r="AD5" s="284"/>
      <c r="AE5" s="284"/>
      <c r="AF5" s="290"/>
      <c r="AG5" s="284"/>
      <c r="AH5" s="284"/>
      <c r="AI5" s="284"/>
      <c r="AJ5" s="284"/>
      <c r="AK5" s="284"/>
      <c r="AL5" s="287"/>
      <c r="AM5" s="288"/>
      <c r="AN5" s="243"/>
    </row>
    <row r="6" spans="1:40" s="118" customFormat="1" ht="25.25" customHeight="1">
      <c r="A6" s="113" t="s">
        <v>347</v>
      </c>
      <c r="B6" s="113" t="s">
        <v>3151</v>
      </c>
      <c r="C6" s="113" t="s">
        <v>3641</v>
      </c>
      <c r="D6" s="113" t="s">
        <v>1153</v>
      </c>
      <c r="E6" s="113" t="s">
        <v>1154</v>
      </c>
      <c r="F6" s="114" t="s">
        <v>1155</v>
      </c>
      <c r="G6" s="114" t="s">
        <v>348</v>
      </c>
      <c r="H6" s="114" t="s">
        <v>1040</v>
      </c>
      <c r="I6" s="114" t="s">
        <v>3513</v>
      </c>
      <c r="J6" s="114" t="s">
        <v>344</v>
      </c>
      <c r="K6" s="115" t="s">
        <v>1156</v>
      </c>
      <c r="L6" s="115" t="s">
        <v>1065</v>
      </c>
      <c r="M6" s="115" t="s">
        <v>1157</v>
      </c>
      <c r="N6" s="116" t="s">
        <v>1158</v>
      </c>
      <c r="O6" s="115" t="s">
        <v>353</v>
      </c>
      <c r="P6" s="115" t="s">
        <v>354</v>
      </c>
      <c r="Q6" s="115" t="s">
        <v>1159</v>
      </c>
      <c r="R6" s="115" t="s">
        <v>1160</v>
      </c>
      <c r="S6" s="115" t="s">
        <v>1161</v>
      </c>
      <c r="T6" s="115" t="s">
        <v>1162</v>
      </c>
      <c r="U6" s="115" t="s">
        <v>1163</v>
      </c>
      <c r="V6" s="115" t="s">
        <v>1164</v>
      </c>
      <c r="W6" s="115" t="s">
        <v>1111</v>
      </c>
      <c r="X6" s="115" t="s">
        <v>3351</v>
      </c>
      <c r="Y6" s="115" t="s">
        <v>1165</v>
      </c>
      <c r="Z6" s="115" t="s">
        <v>1166</v>
      </c>
      <c r="AA6" s="115" t="s">
        <v>1167</v>
      </c>
      <c r="AB6" s="115" t="s">
        <v>1168</v>
      </c>
      <c r="AC6" s="115" t="s">
        <v>1121</v>
      </c>
      <c r="AD6" s="115" t="s">
        <v>1169</v>
      </c>
      <c r="AE6" s="115" t="s">
        <v>1170</v>
      </c>
      <c r="AF6" s="115" t="s">
        <v>411</v>
      </c>
      <c r="AG6" s="115" t="s">
        <v>412</v>
      </c>
      <c r="AH6" s="115" t="s">
        <v>413</v>
      </c>
      <c r="AI6" s="115" t="s">
        <v>414</v>
      </c>
      <c r="AJ6" s="115" t="s">
        <v>415</v>
      </c>
      <c r="AK6" s="115" t="s">
        <v>416</v>
      </c>
      <c r="AL6" s="117" t="s">
        <v>418</v>
      </c>
      <c r="AM6" s="117" t="s">
        <v>420</v>
      </c>
      <c r="AN6" s="115" t="s">
        <v>1123</v>
      </c>
    </row>
    <row r="7" spans="1:40" ht="12.5" customHeight="1">
      <c r="A7" s="145"/>
      <c r="B7" s="145"/>
      <c r="C7" s="145"/>
      <c r="D7" s="145" t="s">
        <v>3638</v>
      </c>
      <c r="E7" s="145" t="s">
        <v>3153</v>
      </c>
      <c r="F7" s="195" t="s">
        <v>3154</v>
      </c>
      <c r="G7" s="145" t="s">
        <v>4164</v>
      </c>
      <c r="H7" s="145" t="s">
        <v>4213</v>
      </c>
      <c r="I7" s="145" t="s">
        <v>4028</v>
      </c>
      <c r="J7" s="145" t="s">
        <v>1317</v>
      </c>
      <c r="K7" s="145" t="s">
        <v>1236</v>
      </c>
      <c r="L7" s="145" t="s">
        <v>4210</v>
      </c>
      <c r="M7" s="145"/>
      <c r="N7" s="145" t="s">
        <v>3352</v>
      </c>
      <c r="O7" s="145" t="s">
        <v>3155</v>
      </c>
      <c r="P7" s="145" t="s">
        <v>3156</v>
      </c>
      <c r="Q7" s="145" t="s">
        <v>3157</v>
      </c>
      <c r="R7" s="145"/>
      <c r="S7" s="145"/>
      <c r="T7" s="145"/>
      <c r="U7" s="145" t="s">
        <v>3158</v>
      </c>
      <c r="V7" s="145" t="s">
        <v>3159</v>
      </c>
      <c r="W7" s="175" t="str" cm="1">
        <f t="array" ref="W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$1bn-$5bn</v>
      </c>
      <c r="X7" s="145">
        <v>2000</v>
      </c>
      <c r="Y7" s="145"/>
      <c r="Z7" s="145"/>
      <c r="AA7" s="145" t="s">
        <v>3160</v>
      </c>
      <c r="AB7" s="145"/>
      <c r="AC7" s="145"/>
      <c r="AD7" s="145"/>
      <c r="AE7" s="145"/>
      <c r="AF7" s="215" t="s">
        <v>3161</v>
      </c>
      <c r="AG7" s="145" t="s">
        <v>3162</v>
      </c>
      <c r="AH7" s="145"/>
      <c r="AI7" s="145"/>
      <c r="AJ7" s="145"/>
      <c r="AK7" s="145"/>
      <c r="AL7" s="145" t="s">
        <v>3163</v>
      </c>
      <c r="AM7" s="145" t="s">
        <v>3164</v>
      </c>
      <c r="AN7" s="145" t="s">
        <v>3165</v>
      </c>
    </row>
    <row r="8" spans="1:40" ht="12.5" customHeight="1">
      <c r="A8" s="145"/>
      <c r="B8" s="145"/>
      <c r="C8" s="145"/>
      <c r="D8" s="145" t="s">
        <v>1244</v>
      </c>
      <c r="E8" s="194" t="s">
        <v>3637</v>
      </c>
      <c r="F8" s="145" t="s">
        <v>1245</v>
      </c>
      <c r="G8" s="145" t="s">
        <v>224</v>
      </c>
      <c r="H8" s="145" t="s">
        <v>4213</v>
      </c>
      <c r="I8" s="145" t="s">
        <v>4028</v>
      </c>
      <c r="J8" s="145" t="s">
        <v>430</v>
      </c>
      <c r="K8" s="145" t="s">
        <v>103</v>
      </c>
      <c r="L8" s="145" t="s">
        <v>4209</v>
      </c>
      <c r="M8" s="145"/>
      <c r="N8" s="145" t="s">
        <v>1246</v>
      </c>
      <c r="O8" s="145" t="s">
        <v>224</v>
      </c>
      <c r="P8" s="145" t="s">
        <v>1210</v>
      </c>
      <c r="Q8" s="145"/>
      <c r="R8" s="145"/>
      <c r="S8" s="145"/>
      <c r="T8" s="145"/>
      <c r="U8" s="145"/>
      <c r="V8" s="145"/>
      <c r="W8" s="145" t="s">
        <v>471</v>
      </c>
      <c r="X8" s="145" t="s">
        <v>471</v>
      </c>
      <c r="Y8" s="145"/>
      <c r="Z8" s="145"/>
      <c r="AA8" s="145"/>
      <c r="AB8" s="145"/>
      <c r="AC8" s="145"/>
      <c r="AD8" s="145"/>
      <c r="AE8" s="145"/>
      <c r="AF8" s="145" t="s">
        <v>1179</v>
      </c>
      <c r="AG8" s="145"/>
      <c r="AH8" s="145"/>
      <c r="AI8" s="145"/>
      <c r="AJ8" s="145" t="s">
        <v>1216</v>
      </c>
      <c r="AK8" s="145"/>
      <c r="AL8" s="145" t="s">
        <v>1247</v>
      </c>
      <c r="AM8" s="145" t="s">
        <v>1248</v>
      </c>
      <c r="AN8" s="145"/>
    </row>
    <row r="9" spans="1:40" ht="12.5" customHeight="1">
      <c r="A9" s="145"/>
      <c r="B9" s="145"/>
      <c r="C9" s="145"/>
      <c r="D9" s="145" t="s">
        <v>1249</v>
      </c>
      <c r="E9" s="194" t="s">
        <v>3637</v>
      </c>
      <c r="F9" s="145" t="s">
        <v>1250</v>
      </c>
      <c r="G9" s="145" t="s">
        <v>224</v>
      </c>
      <c r="H9" s="145" t="s">
        <v>4213</v>
      </c>
      <c r="I9" s="145" t="s">
        <v>4028</v>
      </c>
      <c r="J9" s="145" t="s">
        <v>430</v>
      </c>
      <c r="K9" s="145" t="s">
        <v>103</v>
      </c>
      <c r="L9" s="145" t="s">
        <v>4209</v>
      </c>
      <c r="M9" s="145"/>
      <c r="N9" s="145" t="s">
        <v>430</v>
      </c>
      <c r="O9" s="145" t="s">
        <v>224</v>
      </c>
      <c r="P9" s="145" t="s">
        <v>1251</v>
      </c>
      <c r="Q9" s="145"/>
      <c r="R9" s="145"/>
      <c r="S9" s="145"/>
      <c r="T9" s="145"/>
      <c r="U9" s="145"/>
      <c r="V9" s="145"/>
      <c r="W9" s="145" t="s">
        <v>471</v>
      </c>
      <c r="X9" s="145" t="s">
        <v>471</v>
      </c>
      <c r="Y9" s="145"/>
      <c r="Z9" s="145"/>
      <c r="AA9" s="145"/>
      <c r="AB9" s="145"/>
      <c r="AC9" s="145"/>
      <c r="AD9" s="145"/>
      <c r="AE9" s="145"/>
      <c r="AF9" s="145" t="s">
        <v>1179</v>
      </c>
      <c r="AG9" s="145"/>
      <c r="AH9" s="145"/>
      <c r="AI9" s="145"/>
      <c r="AJ9" s="145" t="s">
        <v>1216</v>
      </c>
      <c r="AK9" s="145"/>
      <c r="AL9" s="145" t="s">
        <v>1218</v>
      </c>
      <c r="AM9" s="145" t="s">
        <v>1219</v>
      </c>
      <c r="AN9" s="145"/>
    </row>
    <row r="10" spans="1:40" ht="12.5" customHeight="1">
      <c r="A10" s="145"/>
      <c r="B10" s="145"/>
      <c r="C10" s="145" t="s">
        <v>3642</v>
      </c>
      <c r="D10" s="145" t="s">
        <v>1249</v>
      </c>
      <c r="E10" s="194" t="s">
        <v>3637</v>
      </c>
      <c r="F10" s="145" t="s">
        <v>1252</v>
      </c>
      <c r="G10" s="145" t="s">
        <v>4164</v>
      </c>
      <c r="H10" s="145" t="s">
        <v>4213</v>
      </c>
      <c r="I10" s="145" t="s">
        <v>4028</v>
      </c>
      <c r="J10" s="177" t="s">
        <v>4160</v>
      </c>
      <c r="K10" s="145" t="s">
        <v>1253</v>
      </c>
      <c r="L10" s="145" t="s">
        <v>4210</v>
      </c>
      <c r="M10" s="145"/>
      <c r="N10" s="145" t="s">
        <v>1253</v>
      </c>
      <c r="O10" s="145" t="s">
        <v>1225</v>
      </c>
      <c r="P10" s="145" t="s">
        <v>1226</v>
      </c>
      <c r="Q10" s="145"/>
      <c r="R10" s="145"/>
      <c r="S10" s="145"/>
      <c r="T10" s="145"/>
      <c r="U10" s="145"/>
      <c r="V10" s="145"/>
      <c r="W10" s="145" t="s">
        <v>471</v>
      </c>
      <c r="X10" s="145" t="s">
        <v>471</v>
      </c>
      <c r="Y10" s="145"/>
      <c r="Z10" s="145"/>
      <c r="AA10" s="145"/>
      <c r="AB10" s="145"/>
      <c r="AC10" s="145"/>
      <c r="AD10" s="145"/>
      <c r="AE10" s="145"/>
      <c r="AF10" s="145" t="s">
        <v>489</v>
      </c>
      <c r="AG10" s="145"/>
      <c r="AH10" s="145"/>
      <c r="AI10" s="145"/>
      <c r="AJ10" s="145" t="s">
        <v>1231</v>
      </c>
      <c r="AK10" s="145"/>
      <c r="AL10" s="145" t="s">
        <v>1254</v>
      </c>
      <c r="AM10" s="145" t="s">
        <v>1255</v>
      </c>
      <c r="AN10" s="145"/>
    </row>
    <row r="11" spans="1:40" ht="12.5" customHeight="1">
      <c r="A11" s="145"/>
      <c r="B11" s="145"/>
      <c r="C11" s="145"/>
      <c r="D11" s="145" t="s">
        <v>3638</v>
      </c>
      <c r="E11" s="145" t="s">
        <v>3166</v>
      </c>
      <c r="F11" s="195" t="s">
        <v>3167</v>
      </c>
      <c r="G11" s="145" t="s">
        <v>4164</v>
      </c>
      <c r="H11" s="145" t="s">
        <v>4213</v>
      </c>
      <c r="I11" s="145" t="s">
        <v>4028</v>
      </c>
      <c r="J11" s="145" t="s">
        <v>430</v>
      </c>
      <c r="K11" s="145" t="s">
        <v>103</v>
      </c>
      <c r="L11" s="145" t="s">
        <v>4209</v>
      </c>
      <c r="M11" s="145"/>
      <c r="N11" s="145" t="s">
        <v>1209</v>
      </c>
      <c r="O11" s="145" t="s">
        <v>3168</v>
      </c>
      <c r="P11" s="145" t="s">
        <v>3169</v>
      </c>
      <c r="Q11" s="145" t="s">
        <v>3170</v>
      </c>
      <c r="R11" s="145"/>
      <c r="S11" s="145"/>
      <c r="T11" s="145"/>
      <c r="U11" s="145" t="s">
        <v>3171</v>
      </c>
      <c r="V11" s="145"/>
      <c r="W11" s="145" t="str" cm="1">
        <f t="array" ref="W1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11" s="145">
        <v>50</v>
      </c>
      <c r="Y11" s="145"/>
      <c r="Z11" s="145"/>
      <c r="AA11" s="145"/>
      <c r="AB11" s="145"/>
      <c r="AC11" s="145"/>
      <c r="AD11" s="145"/>
      <c r="AE11" s="145" t="s">
        <v>3172</v>
      </c>
      <c r="AF11" s="215" t="s">
        <v>3161</v>
      </c>
      <c r="AG11" s="145" t="s">
        <v>3173</v>
      </c>
      <c r="AH11" s="145"/>
      <c r="AI11" s="145"/>
      <c r="AJ11" s="145"/>
      <c r="AK11" s="145"/>
      <c r="AL11" s="145" t="s">
        <v>3174</v>
      </c>
      <c r="AM11" s="145" t="s">
        <v>3175</v>
      </c>
      <c r="AN11" s="145" t="s">
        <v>3176</v>
      </c>
    </row>
    <row r="12" spans="1:40" ht="12.5" customHeight="1">
      <c r="A12" s="145"/>
      <c r="B12" s="145"/>
      <c r="C12" s="145"/>
      <c r="D12" s="145" t="s">
        <v>1205</v>
      </c>
      <c r="E12" s="145" t="s">
        <v>1220</v>
      </c>
      <c r="F12" s="145" t="s">
        <v>1221</v>
      </c>
      <c r="G12" s="145" t="s">
        <v>4164</v>
      </c>
      <c r="H12" s="145" t="s">
        <v>4213</v>
      </c>
      <c r="I12" s="145" t="s">
        <v>4028</v>
      </c>
      <c r="J12" s="145" t="s">
        <v>430</v>
      </c>
      <c r="K12" s="145" t="s">
        <v>1222</v>
      </c>
      <c r="L12" s="145" t="s">
        <v>4210</v>
      </c>
      <c r="M12" s="145" t="s">
        <v>1223</v>
      </c>
      <c r="N12" s="145" t="s">
        <v>1224</v>
      </c>
      <c r="O12" s="145" t="s">
        <v>1225</v>
      </c>
      <c r="P12" s="145" t="s">
        <v>1226</v>
      </c>
      <c r="Q12" s="145" t="s">
        <v>1227</v>
      </c>
      <c r="R12" s="145"/>
      <c r="S12" s="145"/>
      <c r="T12" s="145"/>
      <c r="U12" s="145" t="s">
        <v>1228</v>
      </c>
      <c r="V12" s="145" t="s">
        <v>1229</v>
      </c>
      <c r="W12" s="145" t="s">
        <v>471</v>
      </c>
      <c r="X12" s="145" t="s">
        <v>471</v>
      </c>
      <c r="Y12" s="145"/>
      <c r="Z12" s="145"/>
      <c r="AA12" s="145"/>
      <c r="AB12" s="145"/>
      <c r="AC12" s="145"/>
      <c r="AD12" s="145"/>
      <c r="AE12" s="145"/>
      <c r="AF12" s="145" t="s">
        <v>489</v>
      </c>
      <c r="AG12" s="145" t="s">
        <v>1230</v>
      </c>
      <c r="AH12" s="145"/>
      <c r="AI12" s="145"/>
      <c r="AJ12" s="145" t="s">
        <v>1231</v>
      </c>
      <c r="AK12" s="145"/>
      <c r="AL12" s="145" t="s">
        <v>1232</v>
      </c>
      <c r="AM12" s="145" t="s">
        <v>1233</v>
      </c>
      <c r="AN12" s="145"/>
    </row>
    <row r="13" spans="1:40" ht="12.5" customHeight="1">
      <c r="A13" s="145"/>
      <c r="B13" s="145"/>
      <c r="C13" s="145"/>
      <c r="D13" s="145" t="s">
        <v>17</v>
      </c>
      <c r="E13" s="145" t="s">
        <v>39</v>
      </c>
      <c r="F13" s="145"/>
      <c r="G13" s="145" t="s">
        <v>237</v>
      </c>
      <c r="H13" s="145" t="s">
        <v>4213</v>
      </c>
      <c r="I13" s="145" t="s">
        <v>4028</v>
      </c>
      <c r="J13" s="145" t="s">
        <v>430</v>
      </c>
      <c r="K13" s="145" t="s">
        <v>103</v>
      </c>
      <c r="L13" s="145" t="s">
        <v>4209</v>
      </c>
      <c r="M13" s="145"/>
      <c r="N13" s="145" t="s">
        <v>430</v>
      </c>
      <c r="O13" s="145"/>
      <c r="P13" s="145"/>
      <c r="Q13" s="145"/>
      <c r="R13" s="145"/>
      <c r="S13" s="145"/>
      <c r="T13" s="145"/>
      <c r="U13" s="145"/>
      <c r="V13" s="145"/>
      <c r="W13" s="145" t="str" cm="1">
        <f t="array" ref="W13">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$1bn-$5bn</v>
      </c>
      <c r="X13" s="145">
        <v>5000</v>
      </c>
      <c r="Y13" s="145"/>
      <c r="Z13" s="145"/>
      <c r="AA13" s="145"/>
      <c r="AB13" s="145"/>
      <c r="AC13" s="145"/>
      <c r="AD13" s="145"/>
      <c r="AE13" s="145"/>
      <c r="AF13" s="145"/>
      <c r="AG13" s="145"/>
      <c r="AH13" s="145"/>
      <c r="AI13" s="145"/>
      <c r="AJ13" s="145"/>
      <c r="AK13" s="145"/>
      <c r="AL13" s="145"/>
      <c r="AM13" s="145"/>
      <c r="AN13" s="145"/>
    </row>
    <row r="14" spans="1:40" ht="12.5" customHeight="1">
      <c r="A14" s="145"/>
      <c r="B14" s="145"/>
      <c r="C14" s="145"/>
      <c r="D14" s="145" t="s">
        <v>3638</v>
      </c>
      <c r="E14" s="145" t="s">
        <v>3177</v>
      </c>
      <c r="F14" s="195" t="s">
        <v>3178</v>
      </c>
      <c r="G14" s="145" t="s">
        <v>4164</v>
      </c>
      <c r="H14" s="145" t="s">
        <v>4213</v>
      </c>
      <c r="I14" s="145" t="s">
        <v>4028</v>
      </c>
      <c r="J14" s="145" t="s">
        <v>1317</v>
      </c>
      <c r="K14" s="145" t="s">
        <v>103</v>
      </c>
      <c r="L14" s="145" t="s">
        <v>4210</v>
      </c>
      <c r="M14" s="145"/>
      <c r="N14" s="145" t="s">
        <v>3353</v>
      </c>
      <c r="O14" s="145" t="s">
        <v>3155</v>
      </c>
      <c r="P14" s="145" t="s">
        <v>3179</v>
      </c>
      <c r="Q14" s="145" t="s">
        <v>3180</v>
      </c>
      <c r="R14" s="145"/>
      <c r="S14" s="145"/>
      <c r="T14" s="145"/>
      <c r="U14" s="145" t="s">
        <v>3181</v>
      </c>
      <c r="V14" s="145"/>
      <c r="W14" s="145" t="str" cm="1">
        <f t="array" ref="W1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14" s="145">
        <v>190</v>
      </c>
      <c r="Y14" s="145"/>
      <c r="Z14" s="145"/>
      <c r="AA14" s="145" t="s">
        <v>3182</v>
      </c>
      <c r="AB14" s="145"/>
      <c r="AC14" s="145"/>
      <c r="AD14" s="145"/>
      <c r="AE14" s="145"/>
      <c r="AF14" s="215" t="s">
        <v>3161</v>
      </c>
      <c r="AG14" s="145" t="s">
        <v>3183</v>
      </c>
      <c r="AH14" s="145"/>
      <c r="AI14" s="145"/>
      <c r="AJ14" s="145"/>
      <c r="AK14" s="145"/>
      <c r="AL14" s="145" t="s">
        <v>3184</v>
      </c>
      <c r="AM14" s="145" t="s">
        <v>3185</v>
      </c>
      <c r="AN14" s="145" t="s">
        <v>3186</v>
      </c>
    </row>
    <row r="15" spans="1:40" ht="12.5" customHeight="1">
      <c r="A15" s="145"/>
      <c r="B15" s="145"/>
      <c r="C15" s="145"/>
      <c r="D15" s="145" t="s">
        <v>1330</v>
      </c>
      <c r="E15" s="145" t="s">
        <v>1435</v>
      </c>
      <c r="F15" s="145" t="s">
        <v>1436</v>
      </c>
      <c r="G15" s="145" t="s">
        <v>4158</v>
      </c>
      <c r="H15" s="145" t="s">
        <v>4213</v>
      </c>
      <c r="I15" s="145" t="s">
        <v>4028</v>
      </c>
      <c r="J15" s="145" t="s">
        <v>1317</v>
      </c>
      <c r="K15" s="145" t="s">
        <v>1437</v>
      </c>
      <c r="L15" s="145" t="s">
        <v>4210</v>
      </c>
      <c r="M15" s="145" t="s">
        <v>1438</v>
      </c>
      <c r="N15" s="145" t="s">
        <v>1380</v>
      </c>
      <c r="O15" s="145" t="s">
        <v>510</v>
      </c>
      <c r="P15" s="145" t="s">
        <v>1439</v>
      </c>
      <c r="Q15" s="145" t="s">
        <v>1440</v>
      </c>
      <c r="R15" s="145"/>
      <c r="S15" s="145"/>
      <c r="T15" s="145"/>
      <c r="U15" s="145"/>
      <c r="V15" s="145" t="s">
        <v>1174</v>
      </c>
      <c r="W15" s="145" t="str" cm="1">
        <f t="array" ref="W15">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15" s="145">
        <v>250</v>
      </c>
      <c r="Y15" s="145" t="s">
        <v>1214</v>
      </c>
      <c r="Z15" s="145">
        <v>0.25</v>
      </c>
      <c r="AA15" s="145" t="s">
        <v>1441</v>
      </c>
      <c r="AB15" s="145" t="s">
        <v>1442</v>
      </c>
      <c r="AC15" s="145" t="s">
        <v>1443</v>
      </c>
      <c r="AD15" s="145" t="s">
        <v>1444</v>
      </c>
      <c r="AE15" s="145" t="s">
        <v>1445</v>
      </c>
      <c r="AF15" s="145" t="s">
        <v>1179</v>
      </c>
      <c r="AG15" s="145" t="s">
        <v>1446</v>
      </c>
      <c r="AH15" s="145" t="s">
        <v>1447</v>
      </c>
      <c r="AI15" s="145" t="s">
        <v>1448</v>
      </c>
      <c r="AJ15" s="145" t="s">
        <v>1449</v>
      </c>
      <c r="AK15" s="145" t="s">
        <v>1450</v>
      </c>
      <c r="AL15" s="145" t="s">
        <v>1451</v>
      </c>
      <c r="AM15" s="145" t="s">
        <v>1452</v>
      </c>
      <c r="AN15" s="145" t="s">
        <v>1453</v>
      </c>
    </row>
    <row r="16" spans="1:40" ht="12.5" customHeight="1">
      <c r="A16" s="145"/>
      <c r="B16" s="145" t="s">
        <v>3152</v>
      </c>
      <c r="C16" s="145"/>
      <c r="D16" s="145" t="s">
        <v>1330</v>
      </c>
      <c r="E16" s="145" t="s">
        <v>1511</v>
      </c>
      <c r="F16" s="145" t="s">
        <v>1512</v>
      </c>
      <c r="G16" s="145" t="s">
        <v>242</v>
      </c>
      <c r="H16" s="145" t="s">
        <v>4213</v>
      </c>
      <c r="I16" s="145" t="s">
        <v>4028</v>
      </c>
      <c r="J16" s="145" t="s">
        <v>4173</v>
      </c>
      <c r="K16" s="145" t="s">
        <v>1513</v>
      </c>
      <c r="L16" s="145" t="s">
        <v>4210</v>
      </c>
      <c r="M16" s="145" t="s">
        <v>1514</v>
      </c>
      <c r="N16" s="145" t="s">
        <v>1515</v>
      </c>
      <c r="O16" s="145" t="s">
        <v>224</v>
      </c>
      <c r="P16" s="145" t="s">
        <v>1173</v>
      </c>
      <c r="Q16" s="145" t="s">
        <v>1227</v>
      </c>
      <c r="R16" s="145"/>
      <c r="S16" s="145"/>
      <c r="T16" s="145"/>
      <c r="U16" s="145" t="s">
        <v>1516</v>
      </c>
      <c r="V16" s="145" t="s">
        <v>1174</v>
      </c>
      <c r="W16" s="145" t="str" cm="1">
        <f t="array" ref="W16">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16" s="145">
        <v>80</v>
      </c>
      <c r="Y16" s="145" t="s">
        <v>1517</v>
      </c>
      <c r="Z16" s="145" t="s">
        <v>1518</v>
      </c>
      <c r="AA16" s="145" t="s">
        <v>1519</v>
      </c>
      <c r="AB16" s="145"/>
      <c r="AC16" s="145" t="s">
        <v>1176</v>
      </c>
      <c r="AD16" s="145" t="s">
        <v>1327</v>
      </c>
      <c r="AE16" s="145" t="s">
        <v>1271</v>
      </c>
      <c r="AF16" s="145" t="s">
        <v>1179</v>
      </c>
      <c r="AG16" s="145" t="s">
        <v>471</v>
      </c>
      <c r="AH16" s="145"/>
      <c r="AI16" s="145" t="s">
        <v>1520</v>
      </c>
      <c r="AJ16" s="145" t="s">
        <v>1521</v>
      </c>
      <c r="AK16" s="145" t="s">
        <v>1522</v>
      </c>
      <c r="AL16" s="145" t="s">
        <v>1523</v>
      </c>
      <c r="AM16" s="145" t="s">
        <v>1524</v>
      </c>
      <c r="AN16" s="145" t="s">
        <v>1525</v>
      </c>
    </row>
    <row r="17" spans="1:40" ht="12.5" customHeight="1">
      <c r="A17" s="145"/>
      <c r="B17" s="145"/>
      <c r="C17" s="145" t="s">
        <v>1059</v>
      </c>
      <c r="D17" s="145" t="s">
        <v>1330</v>
      </c>
      <c r="E17" s="145" t="s">
        <v>1553</v>
      </c>
      <c r="F17" s="145" t="s">
        <v>1554</v>
      </c>
      <c r="G17" s="145" t="s">
        <v>4164</v>
      </c>
      <c r="H17" s="145" t="s">
        <v>4213</v>
      </c>
      <c r="I17" s="145" t="s">
        <v>3516</v>
      </c>
      <c r="J17" s="177" t="s">
        <v>4160</v>
      </c>
      <c r="K17" s="145" t="s">
        <v>1555</v>
      </c>
      <c r="L17" s="145" t="s">
        <v>4210</v>
      </c>
      <c r="M17" s="145" t="s">
        <v>1556</v>
      </c>
      <c r="N17" s="145" t="s">
        <v>1557</v>
      </c>
      <c r="O17" s="145" t="s">
        <v>1558</v>
      </c>
      <c r="P17" s="145" t="s">
        <v>1559</v>
      </c>
      <c r="Q17" s="145" t="s">
        <v>1560</v>
      </c>
      <c r="R17" s="145" t="s">
        <v>1561</v>
      </c>
      <c r="S17" s="145"/>
      <c r="T17" s="145" t="s">
        <v>1562</v>
      </c>
      <c r="U17" s="145" t="s">
        <v>1563</v>
      </c>
      <c r="V17" s="145" t="s">
        <v>1564</v>
      </c>
      <c r="W17" s="145" t="str" cm="1">
        <f t="array" ref="W1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17" s="145">
        <v>200</v>
      </c>
      <c r="Y17" s="145" t="s">
        <v>1565</v>
      </c>
      <c r="Z17" s="145" t="s">
        <v>1566</v>
      </c>
      <c r="AA17" s="145" t="s">
        <v>1567</v>
      </c>
      <c r="AB17" s="145" t="s">
        <v>1568</v>
      </c>
      <c r="AC17" s="145" t="s">
        <v>1569</v>
      </c>
      <c r="AD17" s="145" t="s">
        <v>1485</v>
      </c>
      <c r="AE17" s="145" t="s">
        <v>1570</v>
      </c>
      <c r="AF17" s="145" t="s">
        <v>1179</v>
      </c>
      <c r="AG17" s="145" t="s">
        <v>1571</v>
      </c>
      <c r="AH17" s="145" t="s">
        <v>1572</v>
      </c>
      <c r="AI17" s="145" t="s">
        <v>1573</v>
      </c>
      <c r="AJ17" s="145" t="s">
        <v>1574</v>
      </c>
      <c r="AK17" s="145" t="s">
        <v>1575</v>
      </c>
      <c r="AL17" s="145" t="s">
        <v>1576</v>
      </c>
      <c r="AM17" s="145" t="s">
        <v>1577</v>
      </c>
      <c r="AN17" s="145"/>
    </row>
    <row r="18" spans="1:40" s="144" customFormat="1" ht="12.5" customHeight="1">
      <c r="A18" s="145"/>
      <c r="B18" s="145"/>
      <c r="C18" s="145" t="s">
        <v>1059</v>
      </c>
      <c r="D18" s="145" t="s">
        <v>1330</v>
      </c>
      <c r="E18" s="145" t="s">
        <v>1631</v>
      </c>
      <c r="F18" s="145" t="s">
        <v>1632</v>
      </c>
      <c r="G18" s="145" t="s">
        <v>549</v>
      </c>
      <c r="H18" s="145" t="s">
        <v>4213</v>
      </c>
      <c r="I18" s="145" t="s">
        <v>3516</v>
      </c>
      <c r="J18" s="177" t="s">
        <v>4160</v>
      </c>
      <c r="K18" s="145" t="s">
        <v>1236</v>
      </c>
      <c r="L18" s="145" t="s">
        <v>4210</v>
      </c>
      <c r="M18" s="145" t="s">
        <v>1633</v>
      </c>
      <c r="N18" s="145" t="s">
        <v>1634</v>
      </c>
      <c r="O18" s="145"/>
      <c r="P18" s="145"/>
      <c r="Q18" s="145" t="s">
        <v>1635</v>
      </c>
      <c r="R18" s="145" t="s">
        <v>1636</v>
      </c>
      <c r="S18" s="145" t="s">
        <v>1637</v>
      </c>
      <c r="T18" s="145" t="s">
        <v>1638</v>
      </c>
      <c r="U18" s="145" t="s">
        <v>1639</v>
      </c>
      <c r="V18" s="145" t="s">
        <v>1640</v>
      </c>
      <c r="W18" s="145" t="str" cm="1">
        <f t="array" ref="W1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18" s="145">
        <v>30</v>
      </c>
      <c r="Y18" s="145" t="s">
        <v>1641</v>
      </c>
      <c r="Z18" s="145" t="s">
        <v>1642</v>
      </c>
      <c r="AA18" s="145" t="s">
        <v>1643</v>
      </c>
      <c r="AB18" s="145"/>
      <c r="AC18" s="145" t="s">
        <v>1644</v>
      </c>
      <c r="AD18" s="145" t="s">
        <v>1645</v>
      </c>
      <c r="AE18" s="145" t="s">
        <v>1646</v>
      </c>
      <c r="AF18" s="145" t="s">
        <v>1179</v>
      </c>
      <c r="AG18" s="145"/>
      <c r="AH18" s="145" t="s">
        <v>1647</v>
      </c>
      <c r="AI18" s="145"/>
      <c r="AJ18" s="145"/>
      <c r="AK18" s="145" t="s">
        <v>1648</v>
      </c>
      <c r="AL18" s="145" t="s">
        <v>1649</v>
      </c>
      <c r="AM18" s="145" t="s">
        <v>1650</v>
      </c>
      <c r="AN18" s="145" t="s">
        <v>1651</v>
      </c>
    </row>
    <row r="19" spans="1:40" ht="12.5" customHeight="1">
      <c r="A19" s="145"/>
      <c r="B19" s="145"/>
      <c r="C19" s="145"/>
      <c r="D19" s="145" t="s">
        <v>1330</v>
      </c>
      <c r="E19" s="145" t="s">
        <v>1652</v>
      </c>
      <c r="F19" s="145" t="s">
        <v>1653</v>
      </c>
      <c r="G19" s="145" t="s">
        <v>3481</v>
      </c>
      <c r="H19" s="145" t="s">
        <v>4213</v>
      </c>
      <c r="I19" s="145" t="s">
        <v>4028</v>
      </c>
      <c r="J19" s="145" t="s">
        <v>1317</v>
      </c>
      <c r="K19" s="145" t="s">
        <v>1236</v>
      </c>
      <c r="L19" s="145" t="s">
        <v>4210</v>
      </c>
      <c r="M19" s="145" t="s">
        <v>1654</v>
      </c>
      <c r="N19" s="145" t="s">
        <v>1655</v>
      </c>
      <c r="O19" s="145" t="s">
        <v>224</v>
      </c>
      <c r="P19" s="145" t="s">
        <v>498</v>
      </c>
      <c r="Q19" s="145" t="s">
        <v>1656</v>
      </c>
      <c r="R19" s="145" t="s">
        <v>1657</v>
      </c>
      <c r="S19" s="145" t="s">
        <v>1658</v>
      </c>
      <c r="T19" s="145" t="s">
        <v>1659</v>
      </c>
      <c r="U19" s="145" t="s">
        <v>1660</v>
      </c>
      <c r="V19" s="145" t="s">
        <v>1661</v>
      </c>
      <c r="W19" s="145" t="str" cm="1">
        <f t="array" ref="W19">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19" s="145">
        <v>50</v>
      </c>
      <c r="Y19" s="145" t="s">
        <v>1662</v>
      </c>
      <c r="Z19" s="145"/>
      <c r="AA19" s="145" t="s">
        <v>1663</v>
      </c>
      <c r="AB19" s="145"/>
      <c r="AC19" s="145" t="s">
        <v>1664</v>
      </c>
      <c r="AD19" s="145" t="s">
        <v>1485</v>
      </c>
      <c r="AE19" s="145" t="s">
        <v>1429</v>
      </c>
      <c r="AF19" s="145" t="s">
        <v>1179</v>
      </c>
      <c r="AG19" s="145"/>
      <c r="AH19" s="145" t="s">
        <v>1665</v>
      </c>
      <c r="AI19" s="145"/>
      <c r="AJ19" s="145" t="s">
        <v>1666</v>
      </c>
      <c r="AK19" s="145" t="s">
        <v>1667</v>
      </c>
      <c r="AL19" s="145" t="s">
        <v>1649</v>
      </c>
      <c r="AM19" s="145" t="s">
        <v>1650</v>
      </c>
      <c r="AN19" s="145"/>
    </row>
    <row r="20" spans="1:40" ht="12.5" customHeight="1">
      <c r="A20" s="145"/>
      <c r="B20" s="145"/>
      <c r="C20" s="145"/>
      <c r="D20" s="145" t="s">
        <v>143</v>
      </c>
      <c r="E20" s="145" t="s">
        <v>155</v>
      </c>
      <c r="F20" s="145" t="s">
        <v>153</v>
      </c>
      <c r="G20" s="145" t="s">
        <v>4158</v>
      </c>
      <c r="H20" s="145" t="s">
        <v>1041</v>
      </c>
      <c r="I20" s="145" t="s">
        <v>3515</v>
      </c>
      <c r="J20" s="145" t="s">
        <v>430</v>
      </c>
      <c r="K20" s="145" t="s">
        <v>103</v>
      </c>
      <c r="L20" s="145" t="s">
        <v>4209</v>
      </c>
      <c r="M20" s="145" t="s">
        <v>103</v>
      </c>
      <c r="N20" s="145" t="s">
        <v>430</v>
      </c>
      <c r="O20" s="145"/>
      <c r="P20" s="145"/>
      <c r="Q20" s="145"/>
      <c r="R20" s="145"/>
      <c r="S20" s="145"/>
      <c r="T20" s="145"/>
      <c r="U20" s="145"/>
      <c r="V20" s="145"/>
      <c r="W20" s="145" t="str" cm="1">
        <f t="array" ref="W20">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20" s="145">
        <v>50</v>
      </c>
      <c r="Y20" s="145"/>
      <c r="Z20" s="145"/>
      <c r="AA20" s="145"/>
      <c r="AB20" s="145"/>
      <c r="AC20" s="145"/>
      <c r="AD20" s="145"/>
      <c r="AE20" s="145"/>
      <c r="AF20" s="145" t="s">
        <v>1197</v>
      </c>
      <c r="AG20" s="145"/>
      <c r="AH20" s="145"/>
      <c r="AI20" s="145"/>
      <c r="AJ20" s="145"/>
      <c r="AK20" s="145"/>
      <c r="AL20" s="145"/>
      <c r="AM20" s="145"/>
      <c r="AN20" s="145"/>
    </row>
    <row r="21" spans="1:40" ht="12.5" customHeight="1">
      <c r="A21" s="145"/>
      <c r="B21" s="145"/>
      <c r="C21" s="145"/>
      <c r="D21" s="145"/>
      <c r="E21" s="145" t="s">
        <v>1181</v>
      </c>
      <c r="F21" s="145" t="s">
        <v>1182</v>
      </c>
      <c r="G21" s="145" t="s">
        <v>4162</v>
      </c>
      <c r="H21" s="145" t="s">
        <v>4213</v>
      </c>
      <c r="I21" s="145" t="s">
        <v>4028</v>
      </c>
      <c r="J21" s="145" t="s">
        <v>1317</v>
      </c>
      <c r="K21" s="145" t="s">
        <v>1183</v>
      </c>
      <c r="L21" s="145" t="s">
        <v>4210</v>
      </c>
      <c r="M21" s="145" t="s">
        <v>1184</v>
      </c>
      <c r="N21" s="145" t="s">
        <v>1185</v>
      </c>
      <c r="O21" s="145" t="s">
        <v>432</v>
      </c>
      <c r="P21" s="145" t="s">
        <v>1186</v>
      </c>
      <c r="Q21" s="145" t="s">
        <v>1187</v>
      </c>
      <c r="R21" s="145"/>
      <c r="S21" s="145" t="s">
        <v>1188</v>
      </c>
      <c r="T21" s="145" t="s">
        <v>1189</v>
      </c>
      <c r="U21" s="145" t="s">
        <v>1190</v>
      </c>
      <c r="V21" s="145"/>
      <c r="W21" s="145" t="str" cm="1">
        <f t="array" ref="W2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21" s="145">
        <v>500</v>
      </c>
      <c r="Y21" s="145" t="s">
        <v>1191</v>
      </c>
      <c r="Z21" s="145" t="s">
        <v>1192</v>
      </c>
      <c r="AA21" s="145" t="s">
        <v>1193</v>
      </c>
      <c r="AB21" s="145" t="s">
        <v>1194</v>
      </c>
      <c r="AC21" s="145" t="s">
        <v>1195</v>
      </c>
      <c r="AD21" s="145" t="s">
        <v>1178</v>
      </c>
      <c r="AE21" s="145" t="s">
        <v>1196</v>
      </c>
      <c r="AF21" s="145" t="s">
        <v>1197</v>
      </c>
      <c r="AG21" s="145" t="s">
        <v>1198</v>
      </c>
      <c r="AH21" s="145" t="s">
        <v>1199</v>
      </c>
      <c r="AI21" s="145" t="s">
        <v>1200</v>
      </c>
      <c r="AJ21" s="145" t="s">
        <v>1201</v>
      </c>
      <c r="AK21" s="145" t="s">
        <v>1202</v>
      </c>
      <c r="AL21" s="145" t="s">
        <v>1203</v>
      </c>
      <c r="AM21" s="145" t="s">
        <v>1204</v>
      </c>
      <c r="AN21" s="145"/>
    </row>
    <row r="22" spans="1:40" ht="12.5" customHeight="1">
      <c r="A22" s="145"/>
      <c r="B22" s="145" t="s">
        <v>3151</v>
      </c>
      <c r="C22" s="145"/>
      <c r="D22" s="145" t="s">
        <v>910</v>
      </c>
      <c r="E22" s="192" t="s">
        <v>891</v>
      </c>
      <c r="F22" s="145"/>
      <c r="G22" s="145" t="s">
        <v>3481</v>
      </c>
      <c r="H22" s="145" t="s">
        <v>1041</v>
      </c>
      <c r="I22" s="145" t="s">
        <v>3515</v>
      </c>
      <c r="J22" s="145" t="s">
        <v>4173</v>
      </c>
      <c r="K22" s="145" t="s">
        <v>889</v>
      </c>
      <c r="L22" s="145" t="s">
        <v>4211</v>
      </c>
      <c r="M22" s="145" t="s">
        <v>889</v>
      </c>
      <c r="N22" s="145"/>
      <c r="O22" s="145" t="s">
        <v>888</v>
      </c>
      <c r="P22" s="145"/>
      <c r="Q22" s="145"/>
      <c r="R22" s="145"/>
      <c r="S22" s="145"/>
      <c r="T22" s="145"/>
      <c r="U22" s="145"/>
      <c r="V22" s="145"/>
      <c r="W22" s="145" t="str" cm="1">
        <f t="array" ref="W22">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22" s="145">
        <v>30</v>
      </c>
      <c r="Y22" s="145"/>
      <c r="Z22" s="145"/>
      <c r="AA22" s="145"/>
      <c r="AB22" s="145"/>
      <c r="AC22" s="145"/>
      <c r="AD22" s="145"/>
      <c r="AE22" s="145"/>
      <c r="AF22" s="145" t="s">
        <v>103</v>
      </c>
      <c r="AG22" s="145"/>
      <c r="AH22" s="145"/>
      <c r="AI22" s="145"/>
      <c r="AJ22" s="145"/>
      <c r="AK22" s="145"/>
      <c r="AL22" s="145"/>
      <c r="AM22" s="145"/>
      <c r="AN22" s="145"/>
    </row>
    <row r="23" spans="1:40" ht="12.5" customHeight="1">
      <c r="A23" s="145"/>
      <c r="B23" s="145"/>
      <c r="C23" s="145"/>
      <c r="D23" s="145" t="s">
        <v>1330</v>
      </c>
      <c r="E23" s="145" t="s">
        <v>1469</v>
      </c>
      <c r="F23" s="145" t="s">
        <v>1470</v>
      </c>
      <c r="G23" s="145" t="s">
        <v>3481</v>
      </c>
      <c r="H23" s="145" t="s">
        <v>4213</v>
      </c>
      <c r="I23" s="145" t="s">
        <v>4028</v>
      </c>
      <c r="J23" s="145" t="s">
        <v>1317</v>
      </c>
      <c r="K23" s="145" t="s">
        <v>1471</v>
      </c>
      <c r="L23" s="145" t="s">
        <v>4210</v>
      </c>
      <c r="M23" s="145" t="s">
        <v>1472</v>
      </c>
      <c r="N23" s="145" t="s">
        <v>1473</v>
      </c>
      <c r="O23" s="145" t="s">
        <v>224</v>
      </c>
      <c r="P23" s="145" t="s">
        <v>1173</v>
      </c>
      <c r="Q23" s="145" t="s">
        <v>1474</v>
      </c>
      <c r="R23" s="145" t="s">
        <v>1475</v>
      </c>
      <c r="S23" s="145" t="s">
        <v>1476</v>
      </c>
      <c r="T23" s="145" t="s">
        <v>1477</v>
      </c>
      <c r="U23" s="145" t="s">
        <v>1478</v>
      </c>
      <c r="V23" s="145" t="s">
        <v>1479</v>
      </c>
      <c r="W23" s="145" t="str" cm="1">
        <f t="array" ref="W23">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23" s="145">
        <v>250</v>
      </c>
      <c r="Y23" s="145" t="s">
        <v>1480</v>
      </c>
      <c r="Z23" s="145" t="s">
        <v>1481</v>
      </c>
      <c r="AA23" s="145" t="s">
        <v>1482</v>
      </c>
      <c r="AB23" s="145" t="s">
        <v>1483</v>
      </c>
      <c r="AC23" s="145" t="s">
        <v>1484</v>
      </c>
      <c r="AD23" s="145" t="s">
        <v>1485</v>
      </c>
      <c r="AE23" s="145" t="s">
        <v>1486</v>
      </c>
      <c r="AF23" s="145" t="s">
        <v>1179</v>
      </c>
      <c r="AG23" s="145" t="s">
        <v>1487</v>
      </c>
      <c r="AH23" s="145" t="s">
        <v>1488</v>
      </c>
      <c r="AI23" s="145" t="s">
        <v>1489</v>
      </c>
      <c r="AJ23" s="145" t="s">
        <v>1490</v>
      </c>
      <c r="AK23" s="145" t="s">
        <v>471</v>
      </c>
      <c r="AL23" s="145" t="s">
        <v>1491</v>
      </c>
      <c r="AM23" s="145" t="s">
        <v>1492</v>
      </c>
      <c r="AN23" s="145"/>
    </row>
    <row r="24" spans="1:40" ht="12.5" customHeight="1">
      <c r="A24" s="145"/>
      <c r="B24" s="145"/>
      <c r="C24" s="145"/>
      <c r="D24" s="145" t="s">
        <v>17</v>
      </c>
      <c r="E24" s="145" t="s">
        <v>73</v>
      </c>
      <c r="F24" s="145" t="s">
        <v>69</v>
      </c>
      <c r="G24" s="145" t="s">
        <v>237</v>
      </c>
      <c r="H24" s="145" t="s">
        <v>4213</v>
      </c>
      <c r="I24" s="145" t="s">
        <v>4028</v>
      </c>
      <c r="J24" s="145" t="s">
        <v>430</v>
      </c>
      <c r="K24" s="145" t="s">
        <v>103</v>
      </c>
      <c r="L24" s="145" t="s">
        <v>4209</v>
      </c>
      <c r="M24" s="145"/>
      <c r="N24" s="145" t="s">
        <v>430</v>
      </c>
      <c r="O24" s="145"/>
      <c r="P24" s="145"/>
      <c r="Q24" s="145"/>
      <c r="R24" s="145"/>
      <c r="S24" s="145"/>
      <c r="T24" s="145"/>
      <c r="U24" s="145"/>
      <c r="V24" s="145"/>
      <c r="W24" s="145" t="str" cm="1">
        <f t="array" ref="W2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$500m-$1bn</v>
      </c>
      <c r="X24" s="145">
        <v>1000</v>
      </c>
      <c r="Y24" s="145"/>
      <c r="Z24" s="145"/>
      <c r="AA24" s="145"/>
      <c r="AB24" s="145"/>
      <c r="AC24" s="145"/>
      <c r="AD24" s="145"/>
      <c r="AE24" s="145"/>
      <c r="AF24" s="145" t="s">
        <v>489</v>
      </c>
      <c r="AG24" s="145"/>
      <c r="AH24" s="145"/>
      <c r="AI24" s="145"/>
      <c r="AJ24" s="145"/>
      <c r="AK24" s="145"/>
      <c r="AL24" s="145"/>
      <c r="AM24" s="145"/>
      <c r="AN24" s="145"/>
    </row>
    <row r="25" spans="1:40" ht="12.5" customHeight="1">
      <c r="A25" s="145"/>
      <c r="B25" s="145" t="s">
        <v>3152</v>
      </c>
      <c r="C25" s="145"/>
      <c r="D25" s="145" t="s">
        <v>910</v>
      </c>
      <c r="E25" s="145" t="s">
        <v>890</v>
      </c>
      <c r="F25" s="145"/>
      <c r="G25" s="145" t="s">
        <v>4163</v>
      </c>
      <c r="H25" s="145" t="s">
        <v>4213</v>
      </c>
      <c r="I25" s="145" t="s">
        <v>4028</v>
      </c>
      <c r="J25" s="145" t="s">
        <v>4173</v>
      </c>
      <c r="K25" s="145" t="s">
        <v>889</v>
      </c>
      <c r="L25" s="145" t="s">
        <v>4211</v>
      </c>
      <c r="M25" s="145"/>
      <c r="N25" s="145"/>
      <c r="O25" s="145" t="s">
        <v>888</v>
      </c>
      <c r="P25" s="145"/>
      <c r="Q25" s="145"/>
      <c r="R25" s="145"/>
      <c r="S25" s="145"/>
      <c r="T25" s="145"/>
      <c r="U25" s="145"/>
      <c r="V25" s="145"/>
      <c r="W25" s="145" t="s">
        <v>471</v>
      </c>
      <c r="X25" s="145" t="s">
        <v>471</v>
      </c>
      <c r="Y25" s="145"/>
      <c r="Z25" s="145"/>
      <c r="AA25" s="145"/>
      <c r="AB25" s="145"/>
      <c r="AC25" s="145"/>
      <c r="AD25" s="145"/>
      <c r="AE25" s="145"/>
      <c r="AF25" s="145"/>
      <c r="AG25" s="145"/>
      <c r="AH25" s="145"/>
      <c r="AI25" s="145"/>
      <c r="AJ25" s="145"/>
      <c r="AK25" s="145"/>
      <c r="AL25" s="145"/>
      <c r="AM25" s="145"/>
      <c r="AN25" s="145"/>
    </row>
    <row r="26" spans="1:40" ht="12.5" customHeight="1">
      <c r="A26" s="145"/>
      <c r="B26" s="145"/>
      <c r="C26" s="145"/>
      <c r="D26" s="145" t="s">
        <v>3421</v>
      </c>
      <c r="E26" s="145" t="s">
        <v>1315</v>
      </c>
      <c r="F26" s="145" t="s">
        <v>1316</v>
      </c>
      <c r="G26" s="145" t="s">
        <v>3481</v>
      </c>
      <c r="H26" s="145" t="s">
        <v>4213</v>
      </c>
      <c r="I26" s="145" t="s">
        <v>4028</v>
      </c>
      <c r="J26" s="145" t="s">
        <v>1317</v>
      </c>
      <c r="K26" s="145" t="s">
        <v>1317</v>
      </c>
      <c r="L26" s="145" t="s">
        <v>4210</v>
      </c>
      <c r="M26" s="145" t="s">
        <v>1317</v>
      </c>
      <c r="N26" s="145" t="s">
        <v>1318</v>
      </c>
      <c r="O26" s="145" t="s">
        <v>1319</v>
      </c>
      <c r="P26" s="145" t="s">
        <v>1320</v>
      </c>
      <c r="Q26" s="145" t="s">
        <v>499</v>
      </c>
      <c r="R26" s="145" t="s">
        <v>1321</v>
      </c>
      <c r="S26" s="145" t="s">
        <v>1322</v>
      </c>
      <c r="T26" s="145"/>
      <c r="U26" s="145"/>
      <c r="V26" s="145" t="s">
        <v>1323</v>
      </c>
      <c r="W26" s="145" t="str" cm="1">
        <f t="array" ref="W26">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&lt;=$10m</v>
      </c>
      <c r="X26" s="145">
        <v>10</v>
      </c>
      <c r="Y26" s="145"/>
      <c r="Z26" s="145"/>
      <c r="AA26" s="145" t="s">
        <v>1325</v>
      </c>
      <c r="AB26" s="145" t="s">
        <v>1326</v>
      </c>
      <c r="AC26" s="145"/>
      <c r="AD26" s="145" t="s">
        <v>477</v>
      </c>
      <c r="AE26" s="145" t="s">
        <v>550</v>
      </c>
      <c r="AF26" s="145" t="s">
        <v>1197</v>
      </c>
      <c r="AG26" s="145"/>
      <c r="AH26" s="145"/>
      <c r="AI26" s="145"/>
      <c r="AJ26" s="145"/>
      <c r="AK26" s="145"/>
      <c r="AL26" s="145"/>
      <c r="AM26" s="145"/>
      <c r="AN26" s="145"/>
    </row>
    <row r="27" spans="1:40" ht="12.5" customHeight="1">
      <c r="A27" s="145"/>
      <c r="B27" s="145"/>
      <c r="C27" s="145"/>
      <c r="D27" s="145" t="s">
        <v>3638</v>
      </c>
      <c r="E27" s="145" t="s">
        <v>3187</v>
      </c>
      <c r="F27" s="195" t="s">
        <v>3188</v>
      </c>
      <c r="G27" s="145" t="s">
        <v>3481</v>
      </c>
      <c r="H27" s="145" t="s">
        <v>4213</v>
      </c>
      <c r="I27" s="145" t="s">
        <v>4028</v>
      </c>
      <c r="J27" s="145" t="s">
        <v>1317</v>
      </c>
      <c r="K27" s="145" t="s">
        <v>103</v>
      </c>
      <c r="L27" s="145" t="s">
        <v>4210</v>
      </c>
      <c r="M27" s="145"/>
      <c r="N27" s="145" t="s">
        <v>3354</v>
      </c>
      <c r="O27" s="145" t="s">
        <v>3189</v>
      </c>
      <c r="P27" s="145" t="s">
        <v>3190</v>
      </c>
      <c r="Q27" s="145" t="s">
        <v>3191</v>
      </c>
      <c r="R27" s="145"/>
      <c r="S27" s="145"/>
      <c r="T27" s="145"/>
      <c r="U27" s="145" t="s">
        <v>3192</v>
      </c>
      <c r="V27" s="145"/>
      <c r="W27" s="145" t="str" cm="1">
        <f t="array" ref="W2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27" s="145">
        <v>30</v>
      </c>
      <c r="Y27" s="145"/>
      <c r="Z27" s="145"/>
      <c r="AA27" s="145" t="s">
        <v>3194</v>
      </c>
      <c r="AB27" s="145"/>
      <c r="AC27" s="145"/>
      <c r="AD27" s="145"/>
      <c r="AE27" s="145" t="s">
        <v>3195</v>
      </c>
      <c r="AF27" s="215" t="s">
        <v>3161</v>
      </c>
      <c r="AG27" s="145" t="s">
        <v>3196</v>
      </c>
      <c r="AH27" s="145"/>
      <c r="AI27" s="145"/>
      <c r="AJ27" s="145"/>
      <c r="AK27" s="145"/>
      <c r="AL27" s="145" t="s">
        <v>3197</v>
      </c>
      <c r="AM27" s="145" t="s">
        <v>3198</v>
      </c>
      <c r="AN27" s="145" t="s">
        <v>3199</v>
      </c>
    </row>
    <row r="28" spans="1:40" ht="12.5" customHeight="1">
      <c r="A28" s="145"/>
      <c r="B28" s="145"/>
      <c r="C28" s="145"/>
      <c r="D28" s="145" t="s">
        <v>3638</v>
      </c>
      <c r="E28" s="145" t="s">
        <v>3200</v>
      </c>
      <c r="F28" s="195" t="s">
        <v>3201</v>
      </c>
      <c r="G28" s="145" t="s">
        <v>4162</v>
      </c>
      <c r="H28" s="145" t="s">
        <v>4213</v>
      </c>
      <c r="I28" s="145" t="s">
        <v>4028</v>
      </c>
      <c r="J28" s="145" t="s">
        <v>1317</v>
      </c>
      <c r="K28" s="145" t="s">
        <v>103</v>
      </c>
      <c r="L28" s="145" t="s">
        <v>4211</v>
      </c>
      <c r="M28" s="145"/>
      <c r="N28" s="145" t="s">
        <v>3355</v>
      </c>
      <c r="O28" s="145" t="s">
        <v>3189</v>
      </c>
      <c r="P28" s="145" t="s">
        <v>3202</v>
      </c>
      <c r="Q28" s="145" t="s">
        <v>3203</v>
      </c>
      <c r="R28" s="145"/>
      <c r="S28" s="145"/>
      <c r="T28" s="145"/>
      <c r="U28" s="145" t="s">
        <v>3204</v>
      </c>
      <c r="V28" s="145"/>
      <c r="W28" s="145" t="str" cm="1">
        <f t="array" ref="W2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28" s="145">
        <v>38</v>
      </c>
      <c r="Y28" s="145"/>
      <c r="Z28" s="145"/>
      <c r="AA28" s="145"/>
      <c r="AB28" s="145"/>
      <c r="AC28" s="145"/>
      <c r="AD28" s="145"/>
      <c r="AE28" s="145" t="s">
        <v>3205</v>
      </c>
      <c r="AF28" s="215" t="s">
        <v>3161</v>
      </c>
      <c r="AG28" s="145" t="s">
        <v>3206</v>
      </c>
      <c r="AH28" s="145"/>
      <c r="AI28" s="145"/>
      <c r="AJ28" s="145"/>
      <c r="AK28" s="145"/>
      <c r="AL28" s="145" t="s">
        <v>3207</v>
      </c>
      <c r="AM28" s="145" t="s">
        <v>3208</v>
      </c>
      <c r="AN28" s="145" t="s">
        <v>3209</v>
      </c>
    </row>
    <row r="29" spans="1:40" ht="12.5" customHeight="1">
      <c r="A29" s="145"/>
      <c r="B29" s="145"/>
      <c r="C29" s="145"/>
      <c r="D29" s="145" t="s">
        <v>3639</v>
      </c>
      <c r="E29" s="145" t="s">
        <v>1278</v>
      </c>
      <c r="F29" s="145" t="s">
        <v>1279</v>
      </c>
      <c r="G29" s="145" t="s">
        <v>3481</v>
      </c>
      <c r="H29" s="145" t="s">
        <v>4213</v>
      </c>
      <c r="I29" s="145" t="s">
        <v>4028</v>
      </c>
      <c r="J29" s="145" t="s">
        <v>1317</v>
      </c>
      <c r="K29" s="145" t="s">
        <v>1183</v>
      </c>
      <c r="L29" s="145" t="s">
        <v>4211</v>
      </c>
      <c r="M29" s="145" t="s">
        <v>1280</v>
      </c>
      <c r="N29" s="145" t="s">
        <v>1281</v>
      </c>
      <c r="O29" s="145"/>
      <c r="P29" s="145" t="s">
        <v>1282</v>
      </c>
      <c r="Q29" s="145" t="s">
        <v>1283</v>
      </c>
      <c r="R29" s="145" t="s">
        <v>1284</v>
      </c>
      <c r="S29" s="145" t="s">
        <v>1285</v>
      </c>
      <c r="T29" s="145" t="s">
        <v>1286</v>
      </c>
      <c r="U29" s="145"/>
      <c r="V29" s="145"/>
      <c r="W29" s="145" t="s">
        <v>471</v>
      </c>
      <c r="X29" s="145" t="s">
        <v>471</v>
      </c>
      <c r="Y29" s="145"/>
      <c r="Z29" s="145"/>
      <c r="AA29" s="145"/>
      <c r="AB29" s="145"/>
      <c r="AC29" s="145"/>
      <c r="AD29" s="145"/>
      <c r="AE29" s="145"/>
      <c r="AF29" s="145" t="s">
        <v>1197</v>
      </c>
      <c r="AG29" s="145" t="s">
        <v>1287</v>
      </c>
      <c r="AH29" s="145"/>
      <c r="AI29" s="145"/>
      <c r="AJ29" s="145" t="s">
        <v>1288</v>
      </c>
      <c r="AK29" s="145" t="s">
        <v>1289</v>
      </c>
      <c r="AL29" s="145" t="s">
        <v>1290</v>
      </c>
      <c r="AM29" s="145" t="s">
        <v>1291</v>
      </c>
      <c r="AN29" s="145" t="s">
        <v>1292</v>
      </c>
    </row>
    <row r="30" spans="1:40" ht="12.5" customHeight="1">
      <c r="A30" s="145"/>
      <c r="B30" s="145"/>
      <c r="C30" s="145"/>
      <c r="D30" s="145" t="s">
        <v>3638</v>
      </c>
      <c r="E30" s="145" t="s">
        <v>3210</v>
      </c>
      <c r="F30" s="195" t="s">
        <v>3211</v>
      </c>
      <c r="G30" s="145" t="s">
        <v>3481</v>
      </c>
      <c r="H30" s="145" t="s">
        <v>4213</v>
      </c>
      <c r="I30" s="145" t="s">
        <v>4028</v>
      </c>
      <c r="J30" s="145" t="s">
        <v>4173</v>
      </c>
      <c r="K30" s="145" t="s">
        <v>103</v>
      </c>
      <c r="L30" s="145" t="s">
        <v>4210</v>
      </c>
      <c r="M30" s="145"/>
      <c r="N30" s="145" t="s">
        <v>3356</v>
      </c>
      <c r="O30" s="145" t="s">
        <v>3168</v>
      </c>
      <c r="P30" s="145" t="s">
        <v>3212</v>
      </c>
      <c r="Q30" s="145" t="s">
        <v>3213</v>
      </c>
      <c r="R30" s="145"/>
      <c r="S30" s="145"/>
      <c r="T30" s="145"/>
      <c r="U30" s="145" t="s">
        <v>3214</v>
      </c>
      <c r="V30" s="145"/>
      <c r="W30" s="145" t="str" cm="1">
        <f t="array" ref="W30">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30" s="145">
        <v>100</v>
      </c>
      <c r="Y30" s="145"/>
      <c r="Z30" s="145"/>
      <c r="AA30" s="145"/>
      <c r="AB30" s="145"/>
      <c r="AC30" s="145"/>
      <c r="AD30" s="145"/>
      <c r="AE30" s="145"/>
      <c r="AF30" s="215" t="s">
        <v>3161</v>
      </c>
      <c r="AG30" s="145" t="s">
        <v>3215</v>
      </c>
      <c r="AH30" s="145"/>
      <c r="AI30" s="145"/>
      <c r="AJ30" s="145"/>
      <c r="AK30" s="145"/>
      <c r="AL30" s="145" t="s">
        <v>3216</v>
      </c>
      <c r="AM30" s="145" t="s">
        <v>3217</v>
      </c>
      <c r="AN30" s="145" t="s">
        <v>3218</v>
      </c>
    </row>
    <row r="31" spans="1:40" ht="12.5" customHeight="1">
      <c r="A31" s="145"/>
      <c r="B31" s="145"/>
      <c r="C31" s="145"/>
      <c r="D31" s="145" t="s">
        <v>1205</v>
      </c>
      <c r="E31" s="145" t="s">
        <v>1234</v>
      </c>
      <c r="F31" s="145" t="s">
        <v>1235</v>
      </c>
      <c r="G31" s="145" t="s">
        <v>224</v>
      </c>
      <c r="H31" s="145" t="s">
        <v>4213</v>
      </c>
      <c r="I31" s="145" t="s">
        <v>4028</v>
      </c>
      <c r="J31" s="145" t="s">
        <v>1317</v>
      </c>
      <c r="K31" s="145" t="s">
        <v>1236</v>
      </c>
      <c r="L31" s="145" t="s">
        <v>4210</v>
      </c>
      <c r="M31" s="145" t="s">
        <v>1237</v>
      </c>
      <c r="N31" s="145" t="s">
        <v>1238</v>
      </c>
      <c r="O31" s="145" t="s">
        <v>224</v>
      </c>
      <c r="P31" s="145" t="s">
        <v>1210</v>
      </c>
      <c r="Q31" s="145" t="s">
        <v>1239</v>
      </c>
      <c r="R31" s="145"/>
      <c r="S31" s="145"/>
      <c r="T31" s="145"/>
      <c r="U31" s="145" t="s">
        <v>1240</v>
      </c>
      <c r="V31" s="145" t="s">
        <v>1241</v>
      </c>
      <c r="W31" s="145" t="s">
        <v>471</v>
      </c>
      <c r="X31" s="145" t="s">
        <v>471</v>
      </c>
      <c r="Y31" s="145"/>
      <c r="Z31" s="145"/>
      <c r="AA31" s="145"/>
      <c r="AB31" s="145"/>
      <c r="AC31" s="145"/>
      <c r="AD31" s="145"/>
      <c r="AE31" s="145"/>
      <c r="AF31" s="145" t="s">
        <v>1179</v>
      </c>
      <c r="AG31" s="145"/>
      <c r="AH31" s="145"/>
      <c r="AI31" s="145"/>
      <c r="AJ31" s="145" t="s">
        <v>1216</v>
      </c>
      <c r="AK31" s="145"/>
      <c r="AL31" s="145" t="s">
        <v>1242</v>
      </c>
      <c r="AM31" s="145" t="s">
        <v>1243</v>
      </c>
      <c r="AN31" s="145"/>
    </row>
    <row r="32" spans="1:40" ht="12.5" customHeight="1">
      <c r="A32" s="145" t="s">
        <v>1591</v>
      </c>
      <c r="B32" s="145"/>
      <c r="C32" s="145"/>
      <c r="D32" s="145" t="s">
        <v>1330</v>
      </c>
      <c r="E32" s="145" t="s">
        <v>1592</v>
      </c>
      <c r="F32" s="145" t="s">
        <v>1593</v>
      </c>
      <c r="G32" s="145" t="s">
        <v>3481</v>
      </c>
      <c r="H32" s="145" t="s">
        <v>4213</v>
      </c>
      <c r="I32" s="145" t="s">
        <v>4028</v>
      </c>
      <c r="J32" s="145" t="s">
        <v>430</v>
      </c>
      <c r="K32" s="145" t="s">
        <v>497</v>
      </c>
      <c r="L32" s="145" t="s">
        <v>4210</v>
      </c>
      <c r="M32" s="145" t="s">
        <v>1594</v>
      </c>
      <c r="N32" s="145" t="s">
        <v>1595</v>
      </c>
      <c r="O32" s="145" t="s">
        <v>224</v>
      </c>
      <c r="P32" s="145" t="s">
        <v>1596</v>
      </c>
      <c r="Q32" s="145" t="s">
        <v>1597</v>
      </c>
      <c r="R32" s="145" t="s">
        <v>1598</v>
      </c>
      <c r="S32" s="145" t="s">
        <v>1599</v>
      </c>
      <c r="T32" s="145" t="s">
        <v>1600</v>
      </c>
      <c r="U32" s="145" t="s">
        <v>1601</v>
      </c>
      <c r="V32" s="145" t="s">
        <v>1602</v>
      </c>
      <c r="W32" s="145" t="str" cm="1">
        <f t="array" ref="W32">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32" s="145">
        <v>300</v>
      </c>
      <c r="Y32" s="145" t="s">
        <v>1603</v>
      </c>
      <c r="Z32" s="145">
        <v>0.08</v>
      </c>
      <c r="AA32" s="145" t="s">
        <v>1604</v>
      </c>
      <c r="AB32" s="145" t="s">
        <v>1605</v>
      </c>
      <c r="AC32" s="145" t="s">
        <v>1606</v>
      </c>
      <c r="AD32" s="145" t="s">
        <v>1607</v>
      </c>
      <c r="AE32" s="145" t="s">
        <v>1391</v>
      </c>
      <c r="AF32" s="145" t="s">
        <v>1179</v>
      </c>
      <c r="AG32" s="145" t="s">
        <v>1608</v>
      </c>
      <c r="AH32" s="145" t="s">
        <v>1609</v>
      </c>
      <c r="AI32" s="145" t="s">
        <v>1610</v>
      </c>
      <c r="AJ32" s="145" t="s">
        <v>1611</v>
      </c>
      <c r="AK32" s="145" t="s">
        <v>1612</v>
      </c>
      <c r="AL32" s="145" t="s">
        <v>1613</v>
      </c>
      <c r="AM32" s="145" t="s">
        <v>1614</v>
      </c>
      <c r="AN32" s="145" t="s">
        <v>1615</v>
      </c>
    </row>
    <row r="33" spans="1:40" s="145" customFormat="1" ht="12.5" customHeight="1">
      <c r="C33" s="145" t="s">
        <v>1059</v>
      </c>
      <c r="D33" s="145" t="s">
        <v>892</v>
      </c>
      <c r="E33" s="197" t="s">
        <v>3596</v>
      </c>
      <c r="F33" s="198" t="s">
        <v>3597</v>
      </c>
      <c r="G33" s="145" t="s">
        <v>224</v>
      </c>
      <c r="H33" s="145" t="s">
        <v>4213</v>
      </c>
      <c r="I33" s="145" t="s">
        <v>3516</v>
      </c>
      <c r="J33" s="177" t="s">
        <v>4160</v>
      </c>
      <c r="K33" s="145" t="s">
        <v>596</v>
      </c>
      <c r="L33" s="145" t="s">
        <v>4210</v>
      </c>
      <c r="M33" s="145" t="s">
        <v>596</v>
      </c>
      <c r="Q33" s="145" t="s">
        <v>3602</v>
      </c>
      <c r="U33" s="145" t="s">
        <v>3599</v>
      </c>
      <c r="V33" s="145" t="s">
        <v>3598</v>
      </c>
      <c r="W33" s="145" t="str" cm="1">
        <f t="array" ref="W33">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33" s="145">
        <v>27.5</v>
      </c>
      <c r="Y33" s="145" t="s">
        <v>3601</v>
      </c>
      <c r="AD33" s="145" t="s">
        <v>3600</v>
      </c>
      <c r="AE33" s="145" t="s">
        <v>1964</v>
      </c>
      <c r="AF33" s="145" t="s">
        <v>1179</v>
      </c>
      <c r="AG33" s="145" t="s">
        <v>3603</v>
      </c>
      <c r="AH33" s="198" t="s">
        <v>3604</v>
      </c>
      <c r="AJ33" s="198" t="s">
        <v>3605</v>
      </c>
      <c r="AL33" s="145" t="s">
        <v>3606</v>
      </c>
      <c r="AM33" s="145" t="s">
        <v>3607</v>
      </c>
    </row>
    <row r="34" spans="1:40" ht="12.5" customHeight="1">
      <c r="A34" s="145" t="s">
        <v>1616</v>
      </c>
      <c r="B34" s="145"/>
      <c r="C34" s="145"/>
      <c r="D34" s="145" t="s">
        <v>1330</v>
      </c>
      <c r="E34" s="145" t="s">
        <v>1617</v>
      </c>
      <c r="F34" s="145" t="s">
        <v>1618</v>
      </c>
      <c r="G34" s="145" t="s">
        <v>4164</v>
      </c>
      <c r="H34" s="145" t="s">
        <v>4213</v>
      </c>
      <c r="I34" s="145" t="s">
        <v>4028</v>
      </c>
      <c r="J34" s="145" t="s">
        <v>1317</v>
      </c>
      <c r="K34" s="145" t="s">
        <v>1183</v>
      </c>
      <c r="L34" s="145" t="s">
        <v>4210</v>
      </c>
      <c r="M34" s="145" t="s">
        <v>1619</v>
      </c>
      <c r="N34" s="145" t="s">
        <v>1620</v>
      </c>
      <c r="O34" s="145" t="s">
        <v>1225</v>
      </c>
      <c r="P34" s="145"/>
      <c r="Q34" s="145" t="s">
        <v>1283</v>
      </c>
      <c r="R34" s="145"/>
      <c r="S34" s="145"/>
      <c r="T34" s="145" t="s">
        <v>1621</v>
      </c>
      <c r="U34" s="145"/>
      <c r="V34" s="145" t="s">
        <v>1174</v>
      </c>
      <c r="W34" s="145" t="str" cm="1">
        <f t="array" ref="W3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$500m-$1bn</v>
      </c>
      <c r="X34" s="145">
        <v>1000</v>
      </c>
      <c r="Y34" s="145" t="s">
        <v>1622</v>
      </c>
      <c r="Z34" s="145"/>
      <c r="AA34" s="145" t="s">
        <v>1623</v>
      </c>
      <c r="AB34" s="145" t="s">
        <v>1624</v>
      </c>
      <c r="AC34" s="145" t="s">
        <v>1625</v>
      </c>
      <c r="AD34" s="145" t="s">
        <v>1626</v>
      </c>
      <c r="AE34" s="145" t="s">
        <v>1626</v>
      </c>
      <c r="AF34" s="145" t="s">
        <v>489</v>
      </c>
      <c r="AG34" s="145" t="s">
        <v>471</v>
      </c>
      <c r="AH34" s="145"/>
      <c r="AI34" s="145"/>
      <c r="AJ34" s="145" t="s">
        <v>1627</v>
      </c>
      <c r="AK34" s="145" t="s">
        <v>1628</v>
      </c>
      <c r="AL34" s="145" t="s">
        <v>1629</v>
      </c>
      <c r="AM34" s="145" t="s">
        <v>1630</v>
      </c>
      <c r="AN34" s="145"/>
    </row>
    <row r="35" spans="1:40" ht="12.5" customHeight="1">
      <c r="A35" s="145"/>
      <c r="B35" s="145"/>
      <c r="C35" s="145"/>
      <c r="D35" s="145" t="s">
        <v>3638</v>
      </c>
      <c r="E35" s="145" t="s">
        <v>3219</v>
      </c>
      <c r="F35" s="195" t="s">
        <v>3220</v>
      </c>
      <c r="G35" s="145" t="s">
        <v>4158</v>
      </c>
      <c r="H35" s="145" t="s">
        <v>4213</v>
      </c>
      <c r="I35" s="145" t="s">
        <v>4028</v>
      </c>
      <c r="J35" s="145" t="s">
        <v>1317</v>
      </c>
      <c r="K35" s="145" t="s">
        <v>103</v>
      </c>
      <c r="L35" s="145" t="s">
        <v>4210</v>
      </c>
      <c r="M35" s="145"/>
      <c r="N35" s="145" t="s">
        <v>3357</v>
      </c>
      <c r="O35" s="145" t="s">
        <v>3221</v>
      </c>
      <c r="P35" s="145" t="s">
        <v>510</v>
      </c>
      <c r="Q35" s="145" t="s">
        <v>3222</v>
      </c>
      <c r="R35" s="145"/>
      <c r="S35" s="145"/>
      <c r="T35" s="145"/>
      <c r="U35" s="145" t="s">
        <v>3223</v>
      </c>
      <c r="V35" s="145"/>
      <c r="W35" s="145" t="str" cm="1">
        <f t="array" ref="W35">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$500m-$1bn</v>
      </c>
      <c r="X35" s="145">
        <v>625</v>
      </c>
      <c r="Y35" s="145"/>
      <c r="Z35" s="145"/>
      <c r="AA35" s="145"/>
      <c r="AB35" s="145"/>
      <c r="AC35" s="145"/>
      <c r="AD35" s="145"/>
      <c r="AE35" s="145" t="s">
        <v>3224</v>
      </c>
      <c r="AF35" s="215" t="s">
        <v>3161</v>
      </c>
      <c r="AG35" s="145" t="s">
        <v>3225</v>
      </c>
      <c r="AH35" s="145"/>
      <c r="AI35" s="145"/>
      <c r="AJ35" s="145"/>
      <c r="AK35" s="145"/>
      <c r="AL35" s="145" t="s">
        <v>3226</v>
      </c>
      <c r="AM35" s="145" t="s">
        <v>3227</v>
      </c>
      <c r="AN35" s="145" t="s">
        <v>3228</v>
      </c>
    </row>
    <row r="36" spans="1:40" ht="12.5" customHeight="1">
      <c r="A36" s="145"/>
      <c r="B36" s="145"/>
      <c r="C36" s="145"/>
      <c r="D36" s="145" t="s">
        <v>17</v>
      </c>
      <c r="E36" s="145" t="s">
        <v>34</v>
      </c>
      <c r="F36" s="145"/>
      <c r="G36" s="145" t="s">
        <v>549</v>
      </c>
      <c r="H36" s="145" t="s">
        <v>4213</v>
      </c>
      <c r="I36" s="145" t="s">
        <v>4028</v>
      </c>
      <c r="J36" s="145" t="s">
        <v>430</v>
      </c>
      <c r="K36" s="145" t="s">
        <v>103</v>
      </c>
      <c r="L36" s="145" t="s">
        <v>4209</v>
      </c>
      <c r="M36" s="145"/>
      <c r="N36" s="145" t="s">
        <v>430</v>
      </c>
      <c r="O36" s="145"/>
      <c r="P36" s="145"/>
      <c r="Q36" s="145"/>
      <c r="R36" s="145"/>
      <c r="S36" s="145"/>
      <c r="T36" s="145"/>
      <c r="U36" s="145"/>
      <c r="V36" s="145"/>
      <c r="W36" s="145" t="s">
        <v>471</v>
      </c>
      <c r="X36" s="145" t="s">
        <v>471</v>
      </c>
      <c r="Y36" s="145"/>
      <c r="Z36" s="145"/>
      <c r="AA36" s="145"/>
      <c r="AB36" s="145"/>
      <c r="AC36" s="145"/>
      <c r="AD36" s="145"/>
      <c r="AE36" s="145"/>
      <c r="AF36" s="145"/>
      <c r="AG36" s="145"/>
      <c r="AH36" s="145"/>
      <c r="AI36" s="145"/>
      <c r="AJ36" s="145"/>
      <c r="AK36" s="145"/>
      <c r="AL36" s="145"/>
      <c r="AM36" s="145"/>
      <c r="AN36" s="145"/>
    </row>
    <row r="37" spans="1:40" s="145" customFormat="1" ht="12.5" customHeight="1">
      <c r="C37" s="145" t="s">
        <v>1059</v>
      </c>
      <c r="D37" s="145" t="s">
        <v>1330</v>
      </c>
      <c r="E37" s="145" t="s">
        <v>1103</v>
      </c>
      <c r="F37" s="145" t="s">
        <v>1104</v>
      </c>
      <c r="G37" s="145" t="s">
        <v>224</v>
      </c>
      <c r="H37" s="145" t="s">
        <v>4213</v>
      </c>
      <c r="I37" s="145" t="s">
        <v>3516</v>
      </c>
      <c r="J37" s="177" t="s">
        <v>4160</v>
      </c>
      <c r="K37" s="145" t="s">
        <v>1454</v>
      </c>
      <c r="L37" s="145" t="s">
        <v>4210</v>
      </c>
      <c r="M37" s="145" t="s">
        <v>1455</v>
      </c>
      <c r="N37" s="145" t="s">
        <v>1456</v>
      </c>
      <c r="O37" s="145" t="s">
        <v>224</v>
      </c>
      <c r="P37" s="145" t="s">
        <v>1173</v>
      </c>
      <c r="Q37" s="145" t="s">
        <v>1457</v>
      </c>
      <c r="R37" s="145" t="s">
        <v>1458</v>
      </c>
      <c r="S37" s="145" t="s">
        <v>1404</v>
      </c>
      <c r="T37" s="145" t="s">
        <v>1459</v>
      </c>
      <c r="U37" s="145" t="s">
        <v>1460</v>
      </c>
      <c r="V37" s="145" t="s">
        <v>1174</v>
      </c>
      <c r="W37" s="145" t="str" cm="1">
        <f t="array" ref="W3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37" s="145">
        <v>100</v>
      </c>
      <c r="Y37" s="145" t="s">
        <v>1461</v>
      </c>
      <c r="Z37" s="145" t="s">
        <v>1409</v>
      </c>
      <c r="AA37" s="145" t="s">
        <v>1462</v>
      </c>
      <c r="AB37" s="145" t="s">
        <v>1411</v>
      </c>
      <c r="AC37" s="145" t="s">
        <v>1463</v>
      </c>
      <c r="AD37" s="145" t="s">
        <v>1327</v>
      </c>
      <c r="AE37" s="145" t="s">
        <v>1271</v>
      </c>
      <c r="AF37" s="145" t="s">
        <v>1179</v>
      </c>
      <c r="AG37" s="145" t="s">
        <v>1464</v>
      </c>
      <c r="AI37" s="145" t="s">
        <v>1465</v>
      </c>
      <c r="AJ37" s="145" t="s">
        <v>1417</v>
      </c>
      <c r="AK37" s="145" t="s">
        <v>1466</v>
      </c>
      <c r="AL37" s="145" t="s">
        <v>1467</v>
      </c>
      <c r="AM37" s="145" t="s">
        <v>1468</v>
      </c>
    </row>
    <row r="38" spans="1:40" ht="12.5" customHeight="1">
      <c r="A38" s="145"/>
      <c r="B38" s="145" t="s">
        <v>3152</v>
      </c>
      <c r="C38" s="145"/>
      <c r="D38" s="145" t="s">
        <v>1330</v>
      </c>
      <c r="E38" s="145" t="s">
        <v>1493</v>
      </c>
      <c r="F38" s="145" t="s">
        <v>1494</v>
      </c>
      <c r="G38" s="145" t="s">
        <v>224</v>
      </c>
      <c r="H38" s="145" t="s">
        <v>4213</v>
      </c>
      <c r="I38" s="145" t="s">
        <v>4028</v>
      </c>
      <c r="J38" s="145" t="s">
        <v>4173</v>
      </c>
      <c r="K38" s="145" t="s">
        <v>1495</v>
      </c>
      <c r="L38" s="145" t="s">
        <v>4211</v>
      </c>
      <c r="M38" s="145" t="s">
        <v>1496</v>
      </c>
      <c r="N38" s="145" t="s">
        <v>1496</v>
      </c>
      <c r="O38" s="145" t="s">
        <v>224</v>
      </c>
      <c r="P38" s="145" t="s">
        <v>1497</v>
      </c>
      <c r="Q38" s="145" t="s">
        <v>1498</v>
      </c>
      <c r="R38" s="145"/>
      <c r="S38" s="145"/>
      <c r="T38" s="145" t="s">
        <v>1499</v>
      </c>
      <c r="U38" s="145" t="s">
        <v>1500</v>
      </c>
      <c r="V38" s="145" t="s">
        <v>484</v>
      </c>
      <c r="W38" s="145" t="str" cm="1">
        <f t="array" ref="W3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38" s="145">
        <v>100</v>
      </c>
      <c r="Y38" s="145" t="s">
        <v>1501</v>
      </c>
      <c r="Z38" s="145" t="s">
        <v>1502</v>
      </c>
      <c r="AA38" s="145" t="s">
        <v>1503</v>
      </c>
      <c r="AB38" s="145" t="s">
        <v>1504</v>
      </c>
      <c r="AC38" s="145" t="s">
        <v>1505</v>
      </c>
      <c r="AD38" s="145" t="s">
        <v>1506</v>
      </c>
      <c r="AE38" s="145" t="s">
        <v>1507</v>
      </c>
      <c r="AF38" s="145" t="s">
        <v>1179</v>
      </c>
      <c r="AG38" s="145" t="s">
        <v>471</v>
      </c>
      <c r="AH38" s="145"/>
      <c r="AI38" s="145"/>
      <c r="AJ38" s="145" t="s">
        <v>1180</v>
      </c>
      <c r="AK38" s="145" t="s">
        <v>1508</v>
      </c>
      <c r="AL38" s="145" t="s">
        <v>1509</v>
      </c>
      <c r="AM38" s="145" t="s">
        <v>1510</v>
      </c>
      <c r="AN38" s="145"/>
    </row>
    <row r="39" spans="1:40" ht="12.5" customHeight="1">
      <c r="A39" s="145"/>
      <c r="B39" s="145"/>
      <c r="C39" s="145"/>
      <c r="D39" s="145" t="s">
        <v>3639</v>
      </c>
      <c r="E39" s="145" t="s">
        <v>1293</v>
      </c>
      <c r="F39" s="145" t="s">
        <v>1294</v>
      </c>
      <c r="G39" s="145" t="s">
        <v>224</v>
      </c>
      <c r="H39" s="145" t="s">
        <v>4213</v>
      </c>
      <c r="I39" s="145" t="s">
        <v>4028</v>
      </c>
      <c r="J39" s="145" t="s">
        <v>1317</v>
      </c>
      <c r="K39" s="145" t="s">
        <v>1183</v>
      </c>
      <c r="L39" s="145" t="s">
        <v>4211</v>
      </c>
      <c r="M39" s="145" t="s">
        <v>1295</v>
      </c>
      <c r="N39" s="145" t="s">
        <v>1296</v>
      </c>
      <c r="O39" s="145" t="s">
        <v>224</v>
      </c>
      <c r="P39" s="145" t="s">
        <v>1297</v>
      </c>
      <c r="Q39" s="145" t="s">
        <v>1298</v>
      </c>
      <c r="R39" s="145" t="s">
        <v>1299</v>
      </c>
      <c r="S39" s="145" t="s">
        <v>1300</v>
      </c>
      <c r="T39" s="145" t="s">
        <v>1301</v>
      </c>
      <c r="U39" s="145"/>
      <c r="V39" s="145"/>
      <c r="W39" s="145" t="s">
        <v>471</v>
      </c>
      <c r="X39" s="145" t="s">
        <v>471</v>
      </c>
      <c r="Y39" s="145"/>
      <c r="Z39" s="145"/>
      <c r="AA39" s="145"/>
      <c r="AB39" s="145"/>
      <c r="AC39" s="145"/>
      <c r="AD39" s="145"/>
      <c r="AE39" s="145"/>
      <c r="AF39" s="145" t="s">
        <v>1179</v>
      </c>
      <c r="AG39" s="145" t="s">
        <v>1302</v>
      </c>
      <c r="AH39" s="145"/>
      <c r="AI39" s="145"/>
      <c r="AJ39" s="145" t="s">
        <v>1303</v>
      </c>
      <c r="AK39" s="145" t="s">
        <v>1304</v>
      </c>
      <c r="AL39" s="145" t="s">
        <v>1290</v>
      </c>
      <c r="AM39" s="145" t="s">
        <v>1291</v>
      </c>
      <c r="AN39" s="145"/>
    </row>
    <row r="40" spans="1:40" ht="12.5" customHeight="1">
      <c r="A40" s="145"/>
      <c r="B40" s="145"/>
      <c r="C40" s="145"/>
      <c r="D40" s="145" t="s">
        <v>3638</v>
      </c>
      <c r="E40" s="145" t="s">
        <v>3229</v>
      </c>
      <c r="F40" s="195" t="s">
        <v>3230</v>
      </c>
      <c r="G40" s="145" t="s">
        <v>4158</v>
      </c>
      <c r="H40" s="145" t="s">
        <v>4213</v>
      </c>
      <c r="I40" s="145" t="s">
        <v>4028</v>
      </c>
      <c r="J40" s="145" t="s">
        <v>1317</v>
      </c>
      <c r="K40" s="145" t="s">
        <v>103</v>
      </c>
      <c r="L40" s="145" t="s">
        <v>4211</v>
      </c>
      <c r="M40" s="145"/>
      <c r="N40" s="145" t="s">
        <v>3358</v>
      </c>
      <c r="O40" s="145" t="s">
        <v>3231</v>
      </c>
      <c r="P40" s="145" t="s">
        <v>510</v>
      </c>
      <c r="Q40" s="145" t="s">
        <v>3232</v>
      </c>
      <c r="R40" s="145"/>
      <c r="S40" s="145"/>
      <c r="T40" s="145"/>
      <c r="U40" s="145" t="s">
        <v>3233</v>
      </c>
      <c r="V40" s="145"/>
      <c r="W40" s="145" t="str" cm="1">
        <f t="array" ref="W40">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40" s="145">
        <v>75</v>
      </c>
      <c r="Y40" s="145"/>
      <c r="Z40" s="145" t="s">
        <v>3234</v>
      </c>
      <c r="AA40" s="145" t="s">
        <v>3235</v>
      </c>
      <c r="AB40" s="145"/>
      <c r="AC40" s="145"/>
      <c r="AD40" s="145"/>
      <c r="AE40" s="145" t="s">
        <v>3224</v>
      </c>
      <c r="AF40" s="215" t="s">
        <v>3161</v>
      </c>
      <c r="AG40" s="145" t="s">
        <v>3236</v>
      </c>
      <c r="AH40" s="145"/>
      <c r="AI40" s="145"/>
      <c r="AJ40" s="145"/>
      <c r="AK40" s="145"/>
      <c r="AL40" s="145" t="s">
        <v>3237</v>
      </c>
      <c r="AM40" s="145" t="s">
        <v>3238</v>
      </c>
      <c r="AN40" s="145" t="s">
        <v>3239</v>
      </c>
    </row>
    <row r="41" spans="1:40" ht="12.5" customHeight="1">
      <c r="A41" s="145"/>
      <c r="B41" s="145"/>
      <c r="C41" s="145"/>
      <c r="D41" s="145" t="s">
        <v>17</v>
      </c>
      <c r="E41" s="145" t="s">
        <v>56</v>
      </c>
      <c r="F41" s="145"/>
      <c r="G41" s="145" t="s">
        <v>3481</v>
      </c>
      <c r="H41" s="145" t="s">
        <v>4213</v>
      </c>
      <c r="I41" s="145" t="s">
        <v>4028</v>
      </c>
      <c r="J41" s="145" t="s">
        <v>430</v>
      </c>
      <c r="K41" s="145" t="s">
        <v>103</v>
      </c>
      <c r="L41" s="145" t="s">
        <v>4209</v>
      </c>
      <c r="M41" s="145"/>
      <c r="N41" s="145" t="s">
        <v>430</v>
      </c>
      <c r="O41" s="145"/>
      <c r="P41" s="145"/>
      <c r="Q41" s="145"/>
      <c r="R41" s="145"/>
      <c r="S41" s="145"/>
      <c r="T41" s="145"/>
      <c r="U41" s="145"/>
      <c r="V41" s="145"/>
      <c r="W41" s="145" t="str" cm="1">
        <f t="array" ref="W4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$1bn-$5bn</v>
      </c>
      <c r="X41" s="145">
        <v>2000</v>
      </c>
      <c r="Y41" s="145"/>
      <c r="Z41" s="145"/>
      <c r="AA41" s="145"/>
      <c r="AB41" s="145"/>
      <c r="AC41" s="145"/>
      <c r="AD41" s="145"/>
      <c r="AE41" s="145"/>
      <c r="AF41" s="145"/>
      <c r="AG41" s="145"/>
      <c r="AH41" s="145"/>
      <c r="AI41" s="145"/>
      <c r="AJ41" s="145"/>
      <c r="AK41" s="145"/>
      <c r="AL41" s="145"/>
      <c r="AM41" s="145"/>
      <c r="AN41" s="145"/>
    </row>
    <row r="42" spans="1:40" ht="12.5" customHeight="1">
      <c r="A42" s="145"/>
      <c r="B42" s="145"/>
      <c r="C42" s="145"/>
      <c r="D42" s="145" t="s">
        <v>1330</v>
      </c>
      <c r="E42" s="145" t="s">
        <v>1526</v>
      </c>
      <c r="F42" s="145" t="s">
        <v>1527</v>
      </c>
      <c r="G42" s="145" t="s">
        <v>4164</v>
      </c>
      <c r="H42" s="145" t="s">
        <v>4213</v>
      </c>
      <c r="I42" s="145" t="s">
        <v>4028</v>
      </c>
      <c r="J42" s="145" t="s">
        <v>430</v>
      </c>
      <c r="K42" s="145" t="s">
        <v>1528</v>
      </c>
      <c r="L42" s="145" t="s">
        <v>4210</v>
      </c>
      <c r="M42" s="145" t="s">
        <v>1529</v>
      </c>
      <c r="N42" s="145" t="s">
        <v>1530</v>
      </c>
      <c r="O42" s="145" t="s">
        <v>1225</v>
      </c>
      <c r="P42" s="145" t="s">
        <v>1531</v>
      </c>
      <c r="Q42" s="145" t="s">
        <v>1532</v>
      </c>
      <c r="R42" s="145" t="s">
        <v>1533</v>
      </c>
      <c r="S42" s="145" t="s">
        <v>1534</v>
      </c>
      <c r="T42" s="145" t="s">
        <v>1535</v>
      </c>
      <c r="U42" s="145" t="s">
        <v>1536</v>
      </c>
      <c r="V42" s="145" t="s">
        <v>1537</v>
      </c>
      <c r="W42" s="145" t="str" cm="1">
        <f t="array" ref="W42">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42" s="145">
        <v>30</v>
      </c>
      <c r="Y42" s="145" t="s">
        <v>1538</v>
      </c>
      <c r="Z42" s="145" t="s">
        <v>1539</v>
      </c>
      <c r="AA42" s="145" t="s">
        <v>1540</v>
      </c>
      <c r="AB42" s="145" t="s">
        <v>1541</v>
      </c>
      <c r="AC42" s="145" t="s">
        <v>1542</v>
      </c>
      <c r="AD42" s="145" t="s">
        <v>1543</v>
      </c>
      <c r="AE42" s="145" t="s">
        <v>1544</v>
      </c>
      <c r="AF42" s="145" t="s">
        <v>489</v>
      </c>
      <c r="AG42" s="145" t="s">
        <v>1545</v>
      </c>
      <c r="AH42" s="145" t="s">
        <v>1546</v>
      </c>
      <c r="AI42" s="145" t="s">
        <v>1547</v>
      </c>
      <c r="AJ42" s="145" t="s">
        <v>1548</v>
      </c>
      <c r="AK42" s="145" t="s">
        <v>1549</v>
      </c>
      <c r="AL42" s="145" t="s">
        <v>1550</v>
      </c>
      <c r="AM42" s="145" t="s">
        <v>1551</v>
      </c>
      <c r="AN42" s="145" t="s">
        <v>1552</v>
      </c>
    </row>
    <row r="43" spans="1:40" ht="12.5" customHeight="1">
      <c r="A43" s="145"/>
      <c r="B43" s="145"/>
      <c r="C43" s="145"/>
      <c r="D43" s="145" t="s">
        <v>3638</v>
      </c>
      <c r="E43" s="145" t="s">
        <v>3240</v>
      </c>
      <c r="F43" s="195" t="s">
        <v>3241</v>
      </c>
      <c r="G43" s="145" t="s">
        <v>4162</v>
      </c>
      <c r="H43" s="145" t="s">
        <v>4213</v>
      </c>
      <c r="I43" s="145" t="s">
        <v>4028</v>
      </c>
      <c r="J43" s="145" t="s">
        <v>4173</v>
      </c>
      <c r="K43" s="145" t="s">
        <v>103</v>
      </c>
      <c r="L43" s="145" t="s">
        <v>4210</v>
      </c>
      <c r="M43" s="145" t="s">
        <v>103</v>
      </c>
      <c r="N43" s="145" t="s">
        <v>3356</v>
      </c>
      <c r="O43" s="145" t="s">
        <v>3155</v>
      </c>
      <c r="P43" s="145" t="s">
        <v>3242</v>
      </c>
      <c r="Q43" s="145" t="s">
        <v>3243</v>
      </c>
      <c r="R43" s="145"/>
      <c r="S43" s="145"/>
      <c r="T43" s="145"/>
      <c r="U43" s="145" t="s">
        <v>3244</v>
      </c>
      <c r="V43" s="145"/>
      <c r="W43" s="145" t="str" cm="1">
        <f t="array" ref="W43">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43" s="145">
        <v>200</v>
      </c>
      <c r="Y43" s="145"/>
      <c r="Z43" s="145" t="s">
        <v>3245</v>
      </c>
      <c r="AA43" s="145" t="s">
        <v>3246</v>
      </c>
      <c r="AB43" s="145"/>
      <c r="AC43" s="145"/>
      <c r="AD43" s="145"/>
      <c r="AE43" s="145" t="s">
        <v>3224</v>
      </c>
      <c r="AF43" s="215" t="s">
        <v>103</v>
      </c>
      <c r="AG43" s="145" t="s">
        <v>3247</v>
      </c>
      <c r="AH43" s="145"/>
      <c r="AI43" s="145"/>
      <c r="AJ43" s="145"/>
      <c r="AK43" s="145"/>
      <c r="AL43" s="145" t="s">
        <v>3248</v>
      </c>
      <c r="AM43" s="145" t="s">
        <v>3249</v>
      </c>
      <c r="AN43" s="145" t="s">
        <v>3250</v>
      </c>
    </row>
    <row r="44" spans="1:40" ht="12.5" customHeight="1">
      <c r="A44" s="145"/>
      <c r="B44" s="145"/>
      <c r="C44" s="145"/>
      <c r="D44" s="145" t="s">
        <v>3443</v>
      </c>
      <c r="E44" s="145" t="s">
        <v>1256</v>
      </c>
      <c r="F44" s="145" t="s">
        <v>1257</v>
      </c>
      <c r="G44" s="145" t="s">
        <v>3481</v>
      </c>
      <c r="H44" s="145" t="s">
        <v>4213</v>
      </c>
      <c r="I44" s="145" t="s">
        <v>4028</v>
      </c>
      <c r="J44" s="145" t="s">
        <v>430</v>
      </c>
      <c r="K44" s="145" t="s">
        <v>431</v>
      </c>
      <c r="L44" s="145" t="s">
        <v>4210</v>
      </c>
      <c r="M44" s="145" t="s">
        <v>1258</v>
      </c>
      <c r="N44" s="145" t="s">
        <v>430</v>
      </c>
      <c r="O44" s="145" t="s">
        <v>224</v>
      </c>
      <c r="P44" s="145" t="s">
        <v>1259</v>
      </c>
      <c r="Q44" s="145" t="s">
        <v>1227</v>
      </c>
      <c r="R44" s="145" t="s">
        <v>1260</v>
      </c>
      <c r="S44" s="145" t="s">
        <v>1261</v>
      </c>
      <c r="T44" s="145" t="s">
        <v>1262</v>
      </c>
      <c r="U44" s="145" t="s">
        <v>1263</v>
      </c>
      <c r="V44" s="145" t="s">
        <v>1264</v>
      </c>
      <c r="W44" s="145" t="str" cm="1">
        <f t="array" ref="W4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44" s="145">
        <v>200</v>
      </c>
      <c r="Y44" s="145" t="s">
        <v>1265</v>
      </c>
      <c r="Z44" s="145" t="s">
        <v>1266</v>
      </c>
      <c r="AA44" s="145" t="s">
        <v>1267</v>
      </c>
      <c r="AB44" s="145" t="s">
        <v>1268</v>
      </c>
      <c r="AC44" s="145" t="s">
        <v>1269</v>
      </c>
      <c r="AD44" s="145" t="s">
        <v>1270</v>
      </c>
      <c r="AE44" s="145" t="s">
        <v>1271</v>
      </c>
      <c r="AF44" s="145" t="s">
        <v>1179</v>
      </c>
      <c r="AG44" s="145" t="s">
        <v>1272</v>
      </c>
      <c r="AH44" s="145" t="s">
        <v>1273</v>
      </c>
      <c r="AI44" s="145"/>
      <c r="AJ44" s="145" t="s">
        <v>1274</v>
      </c>
      <c r="AK44" s="145" t="s">
        <v>1275</v>
      </c>
      <c r="AL44" s="145" t="s">
        <v>1276</v>
      </c>
      <c r="AM44" s="145" t="s">
        <v>1277</v>
      </c>
      <c r="AN44" s="145"/>
    </row>
    <row r="45" spans="1:40" ht="12.5" customHeight="1">
      <c r="A45" s="145"/>
      <c r="B45" s="145"/>
      <c r="C45" s="145"/>
      <c r="D45" s="145" t="s">
        <v>1205</v>
      </c>
      <c r="E45" s="145" t="s">
        <v>1206</v>
      </c>
      <c r="F45" s="145" t="s">
        <v>1207</v>
      </c>
      <c r="G45" s="145" t="s">
        <v>3481</v>
      </c>
      <c r="H45" s="145" t="s">
        <v>4213</v>
      </c>
      <c r="I45" s="145" t="s">
        <v>4028</v>
      </c>
      <c r="J45" s="145" t="s">
        <v>430</v>
      </c>
      <c r="K45" s="145" t="s">
        <v>497</v>
      </c>
      <c r="L45" s="145" t="s">
        <v>4210</v>
      </c>
      <c r="M45" s="145" t="s">
        <v>1208</v>
      </c>
      <c r="N45" s="145" t="s">
        <v>1209</v>
      </c>
      <c r="O45" s="145" t="s">
        <v>224</v>
      </c>
      <c r="P45" s="145" t="s">
        <v>1210</v>
      </c>
      <c r="Q45" s="145" t="s">
        <v>1211</v>
      </c>
      <c r="R45" s="145"/>
      <c r="S45" s="145"/>
      <c r="T45" s="145"/>
      <c r="U45" s="145" t="s">
        <v>1212</v>
      </c>
      <c r="V45" s="145" t="s">
        <v>1213</v>
      </c>
      <c r="W45" s="145" t="str" cm="1">
        <f t="array" ref="W45">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45" s="145">
        <v>70</v>
      </c>
      <c r="Y45" s="145" t="s">
        <v>1214</v>
      </c>
      <c r="Z45" s="145"/>
      <c r="AA45" s="145" t="s">
        <v>1214</v>
      </c>
      <c r="AB45" s="145"/>
      <c r="AC45" s="145"/>
      <c r="AD45" s="145"/>
      <c r="AE45" s="145"/>
      <c r="AF45" s="145" t="s">
        <v>1179</v>
      </c>
      <c r="AG45" s="145" t="s">
        <v>1215</v>
      </c>
      <c r="AH45" s="145"/>
      <c r="AI45" s="145"/>
      <c r="AJ45" s="145" t="s">
        <v>1216</v>
      </c>
      <c r="AK45" s="145" t="s">
        <v>1217</v>
      </c>
      <c r="AL45" s="145" t="s">
        <v>1218</v>
      </c>
      <c r="AM45" s="145" t="s">
        <v>1219</v>
      </c>
      <c r="AN45" s="145"/>
    </row>
    <row r="46" spans="1:40" ht="12.5" customHeight="1">
      <c r="A46" s="145"/>
      <c r="B46" s="145" t="s">
        <v>3152</v>
      </c>
      <c r="C46" s="145"/>
      <c r="D46" s="145" t="s">
        <v>3639</v>
      </c>
      <c r="E46" s="145" t="s">
        <v>1305</v>
      </c>
      <c r="F46" s="145" t="s">
        <v>1306</v>
      </c>
      <c r="G46" s="145" t="s">
        <v>3481</v>
      </c>
      <c r="H46" s="145" t="s">
        <v>4213</v>
      </c>
      <c r="I46" s="145" t="s">
        <v>4028</v>
      </c>
      <c r="J46" s="145" t="s">
        <v>4173</v>
      </c>
      <c r="K46" s="145" t="s">
        <v>1183</v>
      </c>
      <c r="L46" s="145" t="s">
        <v>4211</v>
      </c>
      <c r="M46" s="145" t="s">
        <v>1307</v>
      </c>
      <c r="N46" s="145" t="s">
        <v>1308</v>
      </c>
      <c r="O46" s="145"/>
      <c r="P46" s="145" t="s">
        <v>1309</v>
      </c>
      <c r="Q46" s="145" t="s">
        <v>1283</v>
      </c>
      <c r="R46" s="145"/>
      <c r="S46" s="145" t="s">
        <v>1310</v>
      </c>
      <c r="T46" s="145" t="s">
        <v>1311</v>
      </c>
      <c r="U46" s="145"/>
      <c r="V46" s="145"/>
      <c r="W46" s="145" t="s">
        <v>471</v>
      </c>
      <c r="X46" s="145" t="s">
        <v>471</v>
      </c>
      <c r="Y46" s="145"/>
      <c r="Z46" s="145"/>
      <c r="AA46" s="145"/>
      <c r="AB46" s="145"/>
      <c r="AC46" s="145"/>
      <c r="AD46" s="145"/>
      <c r="AE46" s="145"/>
      <c r="AF46" s="145"/>
      <c r="AG46" s="145" t="s">
        <v>1312</v>
      </c>
      <c r="AH46" s="145"/>
      <c r="AI46" s="145"/>
      <c r="AJ46" s="145" t="s">
        <v>1313</v>
      </c>
      <c r="AK46" s="145" t="s">
        <v>1312</v>
      </c>
      <c r="AL46" s="145" t="s">
        <v>1290</v>
      </c>
      <c r="AM46" s="145" t="s">
        <v>1291</v>
      </c>
      <c r="AN46" s="145" t="s">
        <v>1314</v>
      </c>
    </row>
    <row r="47" spans="1:40" ht="12.5" customHeight="1">
      <c r="A47" s="145"/>
      <c r="B47" s="145"/>
      <c r="C47" s="145"/>
      <c r="D47" s="145" t="s">
        <v>911</v>
      </c>
      <c r="E47" s="192" t="s">
        <v>4027</v>
      </c>
      <c r="F47" s="145"/>
      <c r="G47" s="145" t="s">
        <v>4164</v>
      </c>
      <c r="H47" s="145" t="s">
        <v>1041</v>
      </c>
      <c r="I47" s="176" t="s">
        <v>4029</v>
      </c>
      <c r="J47" s="145" t="s">
        <v>1039</v>
      </c>
      <c r="K47" s="145" t="s">
        <v>991</v>
      </c>
      <c r="L47" s="145" t="s">
        <v>4211</v>
      </c>
      <c r="M47" s="145"/>
      <c r="N47" s="145"/>
      <c r="O47" s="145" t="s">
        <v>1025</v>
      </c>
      <c r="P47" s="145"/>
      <c r="Q47" s="145"/>
      <c r="R47" s="145"/>
      <c r="S47" s="145"/>
      <c r="T47" s="145"/>
      <c r="U47" s="145"/>
      <c r="V47" s="145"/>
      <c r="W47" s="145" t="str" cm="1">
        <f t="array" ref="W4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47" s="145">
        <v>87</v>
      </c>
      <c r="Y47" s="145"/>
      <c r="Z47" s="145"/>
      <c r="AA47" s="145"/>
      <c r="AB47" s="145"/>
      <c r="AC47" s="145"/>
      <c r="AD47" s="145"/>
      <c r="AE47" s="145"/>
      <c r="AF47" s="145" t="s">
        <v>489</v>
      </c>
      <c r="AG47" s="145"/>
      <c r="AH47" s="145"/>
      <c r="AI47" s="145"/>
      <c r="AJ47" s="145"/>
      <c r="AK47" s="145"/>
      <c r="AL47" s="145"/>
      <c r="AM47" s="145"/>
      <c r="AN47" s="145"/>
    </row>
    <row r="48" spans="1:40" ht="12.5" customHeight="1">
      <c r="A48" s="145"/>
      <c r="B48" s="145"/>
      <c r="C48" s="145"/>
      <c r="D48" s="145" t="s">
        <v>3421</v>
      </c>
      <c r="E48" s="196" t="s">
        <v>3422</v>
      </c>
      <c r="F48" s="145" t="s">
        <v>3423</v>
      </c>
      <c r="G48" s="145" t="s">
        <v>4162</v>
      </c>
      <c r="H48" s="145" t="s">
        <v>4213</v>
      </c>
      <c r="I48" s="145" t="s">
        <v>4028</v>
      </c>
      <c r="J48" s="145" t="s">
        <v>1317</v>
      </c>
      <c r="K48" s="145" t="s">
        <v>3424</v>
      </c>
      <c r="L48" s="145" t="s">
        <v>4210</v>
      </c>
      <c r="M48" s="145" t="s">
        <v>3425</v>
      </c>
      <c r="N48" s="145" t="s">
        <v>3426</v>
      </c>
      <c r="O48" s="145" t="s">
        <v>432</v>
      </c>
      <c r="P48" s="145" t="s">
        <v>3427</v>
      </c>
      <c r="Q48" s="145" t="s">
        <v>3428</v>
      </c>
      <c r="R48" s="145" t="s">
        <v>3429</v>
      </c>
      <c r="S48" s="145" t="s">
        <v>3430</v>
      </c>
      <c r="T48" s="145"/>
      <c r="U48" s="145" t="s">
        <v>3429</v>
      </c>
      <c r="V48" s="145" t="s">
        <v>3431</v>
      </c>
      <c r="W48" s="145" t="str" cm="1">
        <f t="array" ref="W4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48" s="145">
        <v>100</v>
      </c>
      <c r="Y48" s="145" t="s">
        <v>1622</v>
      </c>
      <c r="Z48" s="145" t="s">
        <v>3432</v>
      </c>
      <c r="AA48" s="145" t="s">
        <v>1622</v>
      </c>
      <c r="AB48" s="145" t="s">
        <v>3433</v>
      </c>
      <c r="AC48" s="145"/>
      <c r="AD48" s="145" t="s">
        <v>3434</v>
      </c>
      <c r="AE48" s="145" t="s">
        <v>3435</v>
      </c>
      <c r="AF48" s="145" t="s">
        <v>489</v>
      </c>
      <c r="AG48" s="145" t="s">
        <v>3436</v>
      </c>
      <c r="AH48" s="145" t="s">
        <v>3437</v>
      </c>
      <c r="AI48" s="145"/>
      <c r="AJ48" s="145" t="s">
        <v>3438</v>
      </c>
      <c r="AK48" s="145" t="s">
        <v>3439</v>
      </c>
      <c r="AL48" s="145" t="s">
        <v>3440</v>
      </c>
      <c r="AM48" s="145" t="s">
        <v>3441</v>
      </c>
      <c r="AN48" s="145" t="s">
        <v>3442</v>
      </c>
    </row>
    <row r="49" spans="1:40" ht="12.5" customHeight="1">
      <c r="A49" s="145"/>
      <c r="B49" s="145"/>
      <c r="C49" s="145"/>
      <c r="D49" s="145" t="s">
        <v>3638</v>
      </c>
      <c r="E49" s="145" t="s">
        <v>3251</v>
      </c>
      <c r="F49" s="195" t="s">
        <v>3252</v>
      </c>
      <c r="G49" s="145" t="s">
        <v>3481</v>
      </c>
      <c r="H49" s="145" t="s">
        <v>4213</v>
      </c>
      <c r="I49" s="145" t="s">
        <v>4028</v>
      </c>
      <c r="J49" s="145" t="s">
        <v>1317</v>
      </c>
      <c r="K49" s="145" t="s">
        <v>3253</v>
      </c>
      <c r="L49" s="145" t="s">
        <v>4210</v>
      </c>
      <c r="M49" s="145"/>
      <c r="N49" s="145" t="s">
        <v>3359</v>
      </c>
      <c r="O49" s="145" t="s">
        <v>3168</v>
      </c>
      <c r="P49" s="145" t="s">
        <v>3254</v>
      </c>
      <c r="Q49" s="145" t="s">
        <v>3255</v>
      </c>
      <c r="R49" s="145"/>
      <c r="S49" s="145"/>
      <c r="T49" s="145"/>
      <c r="U49" s="145" t="s">
        <v>3256</v>
      </c>
      <c r="V49" s="145"/>
      <c r="W49" s="145" t="s">
        <v>471</v>
      </c>
      <c r="X49" s="145" t="s">
        <v>471</v>
      </c>
      <c r="Y49" s="145"/>
      <c r="Z49" s="145"/>
      <c r="AA49" s="145"/>
      <c r="AB49" s="145"/>
      <c r="AC49" s="145"/>
      <c r="AD49" s="145"/>
      <c r="AE49" s="145" t="s">
        <v>3257</v>
      </c>
      <c r="AF49" s="215" t="s">
        <v>3161</v>
      </c>
      <c r="AG49" s="145" t="s">
        <v>3258</v>
      </c>
      <c r="AH49" s="145"/>
      <c r="AI49" s="145"/>
      <c r="AJ49" s="145"/>
      <c r="AK49" s="145"/>
      <c r="AL49" s="145" t="s">
        <v>3259</v>
      </c>
      <c r="AM49" s="145" t="s">
        <v>3260</v>
      </c>
      <c r="AN49" s="145" t="s">
        <v>3261</v>
      </c>
    </row>
    <row r="50" spans="1:40" ht="12.5" customHeight="1">
      <c r="A50" s="145"/>
      <c r="B50" s="145"/>
      <c r="C50" s="145" t="s">
        <v>1059</v>
      </c>
      <c r="D50" s="145" t="s">
        <v>1330</v>
      </c>
      <c r="E50" s="145" t="s">
        <v>1421</v>
      </c>
      <c r="F50" s="145" t="s">
        <v>1422</v>
      </c>
      <c r="G50" s="145" t="s">
        <v>3481</v>
      </c>
      <c r="H50" s="145" t="s">
        <v>4213</v>
      </c>
      <c r="I50" s="145" t="s">
        <v>3516</v>
      </c>
      <c r="J50" s="177" t="s">
        <v>4160</v>
      </c>
      <c r="K50" s="145" t="s">
        <v>1183</v>
      </c>
      <c r="L50" s="145" t="s">
        <v>4210</v>
      </c>
      <c r="M50" s="145" t="s">
        <v>1423</v>
      </c>
      <c r="N50" s="145" t="s">
        <v>1424</v>
      </c>
      <c r="O50" s="145" t="s">
        <v>469</v>
      </c>
      <c r="P50" s="145" t="s">
        <v>1425</v>
      </c>
      <c r="Q50" s="145" t="s">
        <v>1283</v>
      </c>
      <c r="R50" s="145"/>
      <c r="S50" s="145"/>
      <c r="T50" s="145" t="s">
        <v>1426</v>
      </c>
      <c r="U50" s="145"/>
      <c r="V50" s="145" t="s">
        <v>1174</v>
      </c>
      <c r="W50" s="145" t="str" cm="1">
        <f t="array" ref="W50">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50" s="145">
        <v>80</v>
      </c>
      <c r="Y50" s="145" t="s">
        <v>1427</v>
      </c>
      <c r="Z50" s="145"/>
      <c r="AA50" s="145" t="s">
        <v>1428</v>
      </c>
      <c r="AB50" s="145"/>
      <c r="AC50" s="145" t="s">
        <v>1176</v>
      </c>
      <c r="AD50" s="145" t="s">
        <v>1177</v>
      </c>
      <c r="AE50" s="145" t="s">
        <v>1429</v>
      </c>
      <c r="AF50" s="145" t="s">
        <v>489</v>
      </c>
      <c r="AG50" s="145" t="s">
        <v>471</v>
      </c>
      <c r="AH50" s="145" t="s">
        <v>1430</v>
      </c>
      <c r="AI50" s="145"/>
      <c r="AJ50" s="198" t="s">
        <v>1431</v>
      </c>
      <c r="AK50" s="145" t="s">
        <v>1432</v>
      </c>
      <c r="AL50" s="145" t="s">
        <v>1433</v>
      </c>
      <c r="AM50" s="145" t="s">
        <v>1434</v>
      </c>
      <c r="AN50" s="145"/>
    </row>
    <row r="51" spans="1:40" ht="12.5" customHeight="1">
      <c r="A51" s="145"/>
      <c r="B51" s="145"/>
      <c r="C51" s="145"/>
      <c r="D51" s="145" t="s">
        <v>1330</v>
      </c>
      <c r="E51" s="145" t="s">
        <v>1357</v>
      </c>
      <c r="F51" s="145" t="s">
        <v>1358</v>
      </c>
      <c r="G51" s="145" t="s">
        <v>224</v>
      </c>
      <c r="H51" s="145" t="s">
        <v>4213</v>
      </c>
      <c r="I51" s="145" t="s">
        <v>4028</v>
      </c>
      <c r="J51" s="145" t="s">
        <v>1317</v>
      </c>
      <c r="K51" s="145" t="s">
        <v>1183</v>
      </c>
      <c r="L51" s="145" t="s">
        <v>4210</v>
      </c>
      <c r="M51" s="145" t="s">
        <v>1359</v>
      </c>
      <c r="N51" s="145" t="s">
        <v>1360</v>
      </c>
      <c r="O51" s="145" t="s">
        <v>224</v>
      </c>
      <c r="P51" s="145" t="s">
        <v>1361</v>
      </c>
      <c r="Q51" s="145" t="s">
        <v>1283</v>
      </c>
      <c r="R51" s="145" t="s">
        <v>1362</v>
      </c>
      <c r="S51" s="145" t="s">
        <v>1363</v>
      </c>
      <c r="T51" s="145" t="s">
        <v>1364</v>
      </c>
      <c r="U51" s="145" t="s">
        <v>1365</v>
      </c>
      <c r="V51" s="145" t="s">
        <v>1366</v>
      </c>
      <c r="W51" s="145" t="str" cm="1">
        <f t="array" ref="W5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51" s="145">
        <v>500</v>
      </c>
      <c r="Y51" s="145" t="s">
        <v>1367</v>
      </c>
      <c r="Z51" s="145">
        <v>4.2999999999999997E-2</v>
      </c>
      <c r="AA51" s="145" t="s">
        <v>1191</v>
      </c>
      <c r="AB51" s="145"/>
      <c r="AC51" s="145" t="s">
        <v>1368</v>
      </c>
      <c r="AD51" s="145" t="s">
        <v>1369</v>
      </c>
      <c r="AE51" s="145" t="s">
        <v>1370</v>
      </c>
      <c r="AF51" s="145" t="s">
        <v>1179</v>
      </c>
      <c r="AG51" s="145" t="s">
        <v>1371</v>
      </c>
      <c r="AH51" s="145" t="s">
        <v>1372</v>
      </c>
      <c r="AI51" s="145"/>
      <c r="AJ51" s="145" t="s">
        <v>1373</v>
      </c>
      <c r="AK51" s="145" t="s">
        <v>1374</v>
      </c>
      <c r="AL51" s="145" t="s">
        <v>1375</v>
      </c>
      <c r="AM51" s="145" t="s">
        <v>1376</v>
      </c>
      <c r="AN51" s="145" t="s">
        <v>1377</v>
      </c>
    </row>
    <row r="52" spans="1:40" ht="12.5" customHeight="1">
      <c r="A52" s="145"/>
      <c r="B52" s="145"/>
      <c r="C52" s="145"/>
      <c r="D52" s="145" t="s">
        <v>3638</v>
      </c>
      <c r="E52" s="145" t="s">
        <v>3262</v>
      </c>
      <c r="F52" s="195" t="s">
        <v>3263</v>
      </c>
      <c r="G52" s="145" t="s">
        <v>4164</v>
      </c>
      <c r="H52" s="145" t="s">
        <v>4213</v>
      </c>
      <c r="I52" s="145" t="s">
        <v>4028</v>
      </c>
      <c r="J52" s="145" t="s">
        <v>1317</v>
      </c>
      <c r="K52" s="145" t="s">
        <v>103</v>
      </c>
      <c r="L52" s="145" t="s">
        <v>4210</v>
      </c>
      <c r="M52" s="145"/>
      <c r="N52" s="145" t="s">
        <v>3360</v>
      </c>
      <c r="O52" s="145" t="s">
        <v>3264</v>
      </c>
      <c r="P52" s="145" t="s">
        <v>3212</v>
      </c>
      <c r="Q52" s="145" t="s">
        <v>3265</v>
      </c>
      <c r="R52" s="145"/>
      <c r="S52" s="145"/>
      <c r="T52" s="145"/>
      <c r="U52" s="145" t="s">
        <v>3266</v>
      </c>
      <c r="V52" s="145"/>
      <c r="W52" s="145" t="s">
        <v>471</v>
      </c>
      <c r="X52" s="145" t="s">
        <v>471</v>
      </c>
      <c r="Y52" s="145"/>
      <c r="Z52" s="145" t="s">
        <v>3267</v>
      </c>
      <c r="AA52" s="145" t="s">
        <v>3268</v>
      </c>
      <c r="AB52" s="145"/>
      <c r="AC52" s="145"/>
      <c r="AD52" s="145"/>
      <c r="AE52" s="145" t="s">
        <v>3269</v>
      </c>
      <c r="AF52" s="215" t="s">
        <v>3161</v>
      </c>
      <c r="AG52" s="145" t="s">
        <v>3270</v>
      </c>
      <c r="AH52" s="145"/>
      <c r="AI52" s="145"/>
      <c r="AJ52" s="145"/>
      <c r="AK52" s="145"/>
      <c r="AL52" s="145" t="s">
        <v>3271</v>
      </c>
      <c r="AM52" s="145" t="s">
        <v>3272</v>
      </c>
      <c r="AN52" s="145" t="s">
        <v>3273</v>
      </c>
    </row>
    <row r="53" spans="1:40" ht="12.5" customHeight="1">
      <c r="A53" s="145"/>
      <c r="B53" s="145"/>
      <c r="C53" s="145"/>
      <c r="D53" s="145" t="s">
        <v>3638</v>
      </c>
      <c r="E53" s="145" t="s">
        <v>3274</v>
      </c>
      <c r="F53" s="195" t="s">
        <v>3275</v>
      </c>
      <c r="G53" s="145" t="s">
        <v>4158</v>
      </c>
      <c r="H53" s="145" t="s">
        <v>4213</v>
      </c>
      <c r="I53" s="145" t="s">
        <v>4028</v>
      </c>
      <c r="J53" s="145" t="s">
        <v>1317</v>
      </c>
      <c r="K53" s="145" t="s">
        <v>103</v>
      </c>
      <c r="L53" s="145" t="s">
        <v>4210</v>
      </c>
      <c r="M53" s="145"/>
      <c r="N53" s="145" t="s">
        <v>3361</v>
      </c>
      <c r="O53" s="145" t="s">
        <v>3276</v>
      </c>
      <c r="P53" s="145" t="s">
        <v>3277</v>
      </c>
      <c r="Q53" s="145" t="s">
        <v>3278</v>
      </c>
      <c r="R53" s="145"/>
      <c r="S53" s="145"/>
      <c r="T53" s="145"/>
      <c r="U53" s="145"/>
      <c r="V53" s="145"/>
      <c r="W53" s="145" t="str" cm="1">
        <f t="array" ref="W53">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53" s="145">
        <v>200</v>
      </c>
      <c r="Y53" s="145"/>
      <c r="Z53" s="145"/>
      <c r="AA53" s="145" t="s">
        <v>3279</v>
      </c>
      <c r="AB53" s="145"/>
      <c r="AC53" s="145"/>
      <c r="AD53" s="145"/>
      <c r="AE53" s="145"/>
      <c r="AF53" s="215" t="s">
        <v>3161</v>
      </c>
      <c r="AG53" s="145" t="s">
        <v>3280</v>
      </c>
      <c r="AH53" s="145"/>
      <c r="AI53" s="145"/>
      <c r="AJ53" s="145"/>
      <c r="AK53" s="145"/>
      <c r="AL53" s="145" t="s">
        <v>3281</v>
      </c>
      <c r="AM53" s="145" t="s">
        <v>3282</v>
      </c>
      <c r="AN53" s="145" t="s">
        <v>3283</v>
      </c>
    </row>
    <row r="54" spans="1:40" ht="12.5" customHeight="1">
      <c r="A54" s="145"/>
      <c r="B54" s="145"/>
      <c r="C54" s="145" t="s">
        <v>3642</v>
      </c>
      <c r="D54" s="145" t="s">
        <v>3638</v>
      </c>
      <c r="E54" s="145" t="s">
        <v>3284</v>
      </c>
      <c r="F54" s="195" t="s">
        <v>3285</v>
      </c>
      <c r="G54" s="145" t="s">
        <v>4162</v>
      </c>
      <c r="H54" s="145" t="s">
        <v>4213</v>
      </c>
      <c r="I54" s="145" t="s">
        <v>4028</v>
      </c>
      <c r="J54" s="177" t="s">
        <v>4160</v>
      </c>
      <c r="K54" s="145" t="s">
        <v>103</v>
      </c>
      <c r="L54" s="145" t="s">
        <v>4210</v>
      </c>
      <c r="M54" s="145"/>
      <c r="N54" s="145" t="s">
        <v>3362</v>
      </c>
      <c r="O54" s="145" t="s">
        <v>3264</v>
      </c>
      <c r="P54" s="145" t="s">
        <v>3286</v>
      </c>
      <c r="Q54" s="145" t="s">
        <v>3287</v>
      </c>
      <c r="R54" s="145"/>
      <c r="S54" s="145"/>
      <c r="T54" s="145"/>
      <c r="U54" s="145"/>
      <c r="V54" s="145"/>
      <c r="W54" s="145" t="str" cm="1">
        <f t="array" ref="W5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54" s="145">
        <v>300</v>
      </c>
      <c r="Y54" s="145"/>
      <c r="Z54" s="145" t="s">
        <v>3288</v>
      </c>
      <c r="AA54" s="145"/>
      <c r="AB54" s="145"/>
      <c r="AC54" s="145" t="s">
        <v>3289</v>
      </c>
      <c r="AD54" s="145"/>
      <c r="AE54" s="145" t="s">
        <v>3224</v>
      </c>
      <c r="AF54" s="215" t="s">
        <v>3161</v>
      </c>
      <c r="AG54" s="145" t="s">
        <v>3290</v>
      </c>
      <c r="AH54" s="145"/>
      <c r="AI54" s="145"/>
      <c r="AJ54" s="145"/>
      <c r="AK54" s="145"/>
      <c r="AL54" s="145" t="s">
        <v>3291</v>
      </c>
      <c r="AM54" s="145" t="s">
        <v>3292</v>
      </c>
      <c r="AN54" s="145" t="s">
        <v>3293</v>
      </c>
    </row>
    <row r="55" spans="1:40" ht="12.5" customHeight="1">
      <c r="A55" s="145"/>
      <c r="B55" s="145"/>
      <c r="C55" s="145"/>
      <c r="D55" s="145" t="s">
        <v>1330</v>
      </c>
      <c r="E55" s="145" t="s">
        <v>1346</v>
      </c>
      <c r="F55" s="145" t="s">
        <v>1347</v>
      </c>
      <c r="G55" s="145" t="s">
        <v>4164</v>
      </c>
      <c r="H55" s="145" t="s">
        <v>4213</v>
      </c>
      <c r="I55" s="145" t="s">
        <v>4028</v>
      </c>
      <c r="J55" s="145" t="s">
        <v>430</v>
      </c>
      <c r="K55" s="145" t="s">
        <v>1348</v>
      </c>
      <c r="L55" s="145" t="s">
        <v>4210</v>
      </c>
      <c r="M55" s="145" t="s">
        <v>1349</v>
      </c>
      <c r="N55" s="145" t="s">
        <v>1209</v>
      </c>
      <c r="O55" s="145" t="s">
        <v>1225</v>
      </c>
      <c r="P55" s="145" t="s">
        <v>1350</v>
      </c>
      <c r="Q55" s="145" t="s">
        <v>1351</v>
      </c>
      <c r="R55" s="145" t="s">
        <v>1338</v>
      </c>
      <c r="S55" s="145" t="s">
        <v>1338</v>
      </c>
      <c r="T55" s="145" t="s">
        <v>1352</v>
      </c>
      <c r="U55" s="145" t="s">
        <v>1338</v>
      </c>
      <c r="V55" s="145" t="s">
        <v>1353</v>
      </c>
      <c r="W55" s="145" t="s">
        <v>471</v>
      </c>
      <c r="X55" s="145" t="s">
        <v>471</v>
      </c>
      <c r="Y55" s="145" t="s">
        <v>1338</v>
      </c>
      <c r="Z55" s="145" t="s">
        <v>1338</v>
      </c>
      <c r="AA55" s="145" t="s">
        <v>1338</v>
      </c>
      <c r="AB55" s="145" t="s">
        <v>1338</v>
      </c>
      <c r="AC55" s="145" t="s">
        <v>1338</v>
      </c>
      <c r="AD55" s="145" t="s">
        <v>1338</v>
      </c>
      <c r="AE55" s="145" t="s">
        <v>1338</v>
      </c>
      <c r="AF55" s="145" t="s">
        <v>489</v>
      </c>
      <c r="AG55" s="145" t="s">
        <v>1354</v>
      </c>
      <c r="AH55" s="145"/>
      <c r="AI55" s="145" t="s">
        <v>1355</v>
      </c>
      <c r="AJ55" s="145" t="s">
        <v>1356</v>
      </c>
      <c r="AK55" s="145" t="s">
        <v>1343</v>
      </c>
      <c r="AL55" s="145" t="s">
        <v>1344</v>
      </c>
      <c r="AM55" s="145" t="s">
        <v>1345</v>
      </c>
      <c r="AN55" s="145"/>
    </row>
    <row r="56" spans="1:40" ht="12.5" customHeight="1">
      <c r="A56" s="145"/>
      <c r="B56" s="145"/>
      <c r="C56" s="145"/>
      <c r="D56" s="145" t="s">
        <v>1330</v>
      </c>
      <c r="E56" s="145" t="s">
        <v>1378</v>
      </c>
      <c r="F56" s="145" t="s">
        <v>1379</v>
      </c>
      <c r="G56" s="145" t="s">
        <v>3481</v>
      </c>
      <c r="H56" s="145" t="s">
        <v>4213</v>
      </c>
      <c r="I56" s="145" t="s">
        <v>4028</v>
      </c>
      <c r="J56" s="145" t="s">
        <v>1317</v>
      </c>
      <c r="K56" s="145" t="s">
        <v>1380</v>
      </c>
      <c r="L56" s="145" t="s">
        <v>4210</v>
      </c>
      <c r="M56" s="145" t="s">
        <v>1185</v>
      </c>
      <c r="N56" s="145"/>
      <c r="O56" s="145" t="s">
        <v>1225</v>
      </c>
      <c r="P56" s="145" t="s">
        <v>1381</v>
      </c>
      <c r="Q56" s="145" t="s">
        <v>499</v>
      </c>
      <c r="R56" s="145" t="s">
        <v>1382</v>
      </c>
      <c r="S56" s="145" t="s">
        <v>1383</v>
      </c>
      <c r="T56" s="145" t="s">
        <v>1384</v>
      </c>
      <c r="U56" s="145" t="s">
        <v>1385</v>
      </c>
      <c r="V56" s="145" t="s">
        <v>1386</v>
      </c>
      <c r="W56" s="145" t="str" cm="1">
        <f t="array" ref="W56">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$1bn-$5bn</v>
      </c>
      <c r="X56" s="145">
        <v>3500</v>
      </c>
      <c r="Y56" s="145" t="s">
        <v>1387</v>
      </c>
      <c r="Z56" s="145">
        <v>0.05</v>
      </c>
      <c r="AA56" s="145" t="s">
        <v>1388</v>
      </c>
      <c r="AB56" s="145" t="s">
        <v>1389</v>
      </c>
      <c r="AC56" s="145" t="s">
        <v>1390</v>
      </c>
      <c r="AD56" s="145" t="s">
        <v>1391</v>
      </c>
      <c r="AE56" s="145" t="s">
        <v>1392</v>
      </c>
      <c r="AF56" s="145"/>
      <c r="AG56" s="145" t="s">
        <v>1393</v>
      </c>
      <c r="AH56" s="145" t="s">
        <v>1394</v>
      </c>
      <c r="AI56" s="145" t="s">
        <v>1395</v>
      </c>
      <c r="AJ56" s="145" t="s">
        <v>1396</v>
      </c>
      <c r="AK56" s="145" t="s">
        <v>1397</v>
      </c>
      <c r="AL56" s="145" t="s">
        <v>1398</v>
      </c>
      <c r="AM56" s="145" t="s">
        <v>1399</v>
      </c>
      <c r="AN56" s="145" t="s">
        <v>1400</v>
      </c>
    </row>
    <row r="57" spans="1:40" ht="12.5" customHeight="1">
      <c r="A57" s="145"/>
      <c r="B57" s="145"/>
      <c r="C57" s="145"/>
      <c r="D57" s="145" t="s">
        <v>3638</v>
      </c>
      <c r="E57" s="145" t="s">
        <v>3294</v>
      </c>
      <c r="F57" s="195" t="s">
        <v>3295</v>
      </c>
      <c r="G57" s="145" t="s">
        <v>3481</v>
      </c>
      <c r="H57" s="145" t="s">
        <v>4213</v>
      </c>
      <c r="I57" s="145" t="s">
        <v>4028</v>
      </c>
      <c r="J57" s="145" t="s">
        <v>430</v>
      </c>
      <c r="K57" s="145" t="s">
        <v>103</v>
      </c>
      <c r="L57" s="145" t="s">
        <v>4209</v>
      </c>
      <c r="M57" s="145"/>
      <c r="N57" s="145" t="s">
        <v>1209</v>
      </c>
      <c r="O57" s="145" t="s">
        <v>3168</v>
      </c>
      <c r="P57" s="145" t="s">
        <v>3296</v>
      </c>
      <c r="Q57" s="145" t="s">
        <v>3297</v>
      </c>
      <c r="R57" s="145"/>
      <c r="S57" s="145"/>
      <c r="T57" s="145"/>
      <c r="U57" s="145" t="s">
        <v>3298</v>
      </c>
      <c r="V57" s="145"/>
      <c r="W57" s="145" t="str" cm="1">
        <f t="array" ref="W5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57" s="145">
        <v>75</v>
      </c>
      <c r="Y57" s="145"/>
      <c r="Z57" s="145"/>
      <c r="AA57" s="145"/>
      <c r="AB57" s="145"/>
      <c r="AC57" s="145"/>
      <c r="AD57" s="145"/>
      <c r="AE57" s="145" t="s">
        <v>3299</v>
      </c>
      <c r="AF57" s="215" t="s">
        <v>3161</v>
      </c>
      <c r="AG57" s="145" t="s">
        <v>3300</v>
      </c>
      <c r="AH57" s="145"/>
      <c r="AI57" s="145"/>
      <c r="AJ57" s="145"/>
      <c r="AK57" s="145"/>
      <c r="AL57" s="145" t="s">
        <v>3301</v>
      </c>
      <c r="AM57" s="145" t="s">
        <v>3302</v>
      </c>
      <c r="AN57" s="145" t="s">
        <v>3303</v>
      </c>
    </row>
    <row r="58" spans="1:40" ht="12.5" customHeight="1">
      <c r="A58" s="145"/>
      <c r="B58" s="145"/>
      <c r="C58" s="145" t="s">
        <v>3642</v>
      </c>
      <c r="D58" s="145" t="s">
        <v>3638</v>
      </c>
      <c r="E58" s="145" t="s">
        <v>3304</v>
      </c>
      <c r="F58" s="195" t="s">
        <v>3305</v>
      </c>
      <c r="G58" s="145" t="s">
        <v>4164</v>
      </c>
      <c r="H58" s="145" t="s">
        <v>4213</v>
      </c>
      <c r="I58" s="145" t="s">
        <v>4028</v>
      </c>
      <c r="J58" s="177" t="s">
        <v>4160</v>
      </c>
      <c r="K58" s="145" t="s">
        <v>1089</v>
      </c>
      <c r="L58" s="145" t="s">
        <v>4210</v>
      </c>
      <c r="M58" s="145"/>
      <c r="N58" s="145" t="s">
        <v>3362</v>
      </c>
      <c r="O58" s="145" t="s">
        <v>3168</v>
      </c>
      <c r="P58" s="145" t="s">
        <v>3306</v>
      </c>
      <c r="Q58" s="145" t="s">
        <v>3307</v>
      </c>
      <c r="R58" s="145"/>
      <c r="S58" s="145"/>
      <c r="T58" s="145"/>
      <c r="U58" s="145"/>
      <c r="V58" s="145"/>
      <c r="W58" s="145" t="str" cm="1">
        <f t="array" ref="W5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58" s="145">
        <v>150</v>
      </c>
      <c r="Y58" s="145"/>
      <c r="Z58" s="145" t="s">
        <v>3308</v>
      </c>
      <c r="AA58" s="145"/>
      <c r="AB58" s="145"/>
      <c r="AC58" s="145"/>
      <c r="AD58" s="145"/>
      <c r="AE58" s="145" t="s">
        <v>3309</v>
      </c>
      <c r="AF58" s="215" t="s">
        <v>3161</v>
      </c>
      <c r="AG58" s="145" t="s">
        <v>3310</v>
      </c>
      <c r="AH58" s="145"/>
      <c r="AI58" s="145"/>
      <c r="AJ58" s="145"/>
      <c r="AK58" s="145"/>
      <c r="AL58" s="145" t="s">
        <v>3311</v>
      </c>
      <c r="AM58" s="145" t="s">
        <v>3312</v>
      </c>
      <c r="AN58" s="145" t="s">
        <v>3313</v>
      </c>
    </row>
    <row r="59" spans="1:40" ht="12.5" customHeight="1">
      <c r="A59" s="145"/>
      <c r="B59" s="145"/>
      <c r="C59" s="145"/>
      <c r="D59" s="145" t="s">
        <v>1330</v>
      </c>
      <c r="E59" s="145" t="s">
        <v>1097</v>
      </c>
      <c r="F59" s="145" t="s">
        <v>1098</v>
      </c>
      <c r="G59" s="145" t="s">
        <v>224</v>
      </c>
      <c r="H59" s="145" t="s">
        <v>4213</v>
      </c>
      <c r="I59" s="145" t="s">
        <v>3516</v>
      </c>
      <c r="J59" s="145" t="s">
        <v>430</v>
      </c>
      <c r="K59" s="145" t="s">
        <v>1099</v>
      </c>
      <c r="L59" s="145" t="s">
        <v>4209</v>
      </c>
      <c r="M59" s="145" t="s">
        <v>1401</v>
      </c>
      <c r="N59" s="145" t="s">
        <v>430</v>
      </c>
      <c r="O59" s="145" t="s">
        <v>224</v>
      </c>
      <c r="P59" s="145" t="s">
        <v>1173</v>
      </c>
      <c r="Q59" s="145" t="s">
        <v>1402</v>
      </c>
      <c r="R59" s="145" t="s">
        <v>1403</v>
      </c>
      <c r="S59" s="145" t="s">
        <v>1404</v>
      </c>
      <c r="T59" s="145" t="s">
        <v>1405</v>
      </c>
      <c r="U59" s="145" t="s">
        <v>1406</v>
      </c>
      <c r="V59" s="145" t="s">
        <v>1407</v>
      </c>
      <c r="W59" s="145" t="str" cm="1">
        <f t="array" ref="W59">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59" s="145">
        <v>500</v>
      </c>
      <c r="Y59" s="145" t="s">
        <v>1408</v>
      </c>
      <c r="Z59" s="145" t="s">
        <v>1409</v>
      </c>
      <c r="AA59" s="145" t="s">
        <v>1410</v>
      </c>
      <c r="AB59" s="145" t="s">
        <v>1411</v>
      </c>
      <c r="AC59" s="145" t="s">
        <v>1412</v>
      </c>
      <c r="AD59" s="145" t="s">
        <v>1327</v>
      </c>
      <c r="AE59" s="145" t="s">
        <v>1413</v>
      </c>
      <c r="AF59" s="145" t="s">
        <v>1179</v>
      </c>
      <c r="AG59" s="145" t="s">
        <v>1414</v>
      </c>
      <c r="AH59" s="145" t="s">
        <v>1415</v>
      </c>
      <c r="AI59" s="145" t="s">
        <v>1416</v>
      </c>
      <c r="AJ59" s="145" t="s">
        <v>1417</v>
      </c>
      <c r="AK59" s="145" t="s">
        <v>1418</v>
      </c>
      <c r="AL59" s="145" t="s">
        <v>1419</v>
      </c>
      <c r="AM59" s="145" t="s">
        <v>1420</v>
      </c>
      <c r="AN59" s="145"/>
    </row>
    <row r="60" spans="1:40" ht="12.5" customHeight="1">
      <c r="A60" s="145"/>
      <c r="B60" s="145"/>
      <c r="C60" s="145"/>
      <c r="D60" s="145" t="s">
        <v>3638</v>
      </c>
      <c r="E60" s="145" t="s">
        <v>3314</v>
      </c>
      <c r="F60" s="195" t="s">
        <v>3315</v>
      </c>
      <c r="G60" s="145" t="s">
        <v>4164</v>
      </c>
      <c r="H60" s="145" t="s">
        <v>4213</v>
      </c>
      <c r="I60" s="145" t="s">
        <v>4028</v>
      </c>
      <c r="J60" s="145" t="s">
        <v>4173</v>
      </c>
      <c r="K60" s="145" t="s">
        <v>103</v>
      </c>
      <c r="L60" s="145" t="s">
        <v>4210</v>
      </c>
      <c r="M60" s="145"/>
      <c r="N60" s="145" t="s">
        <v>3356</v>
      </c>
      <c r="O60" s="145" t="s">
        <v>3168</v>
      </c>
      <c r="P60" s="145" t="s">
        <v>3316</v>
      </c>
      <c r="Q60" s="145" t="s">
        <v>3297</v>
      </c>
      <c r="R60" s="145"/>
      <c r="S60" s="145"/>
      <c r="T60" s="145"/>
      <c r="U60" s="145" t="s">
        <v>3193</v>
      </c>
      <c r="V60" s="145"/>
      <c r="W60" s="145" t="s">
        <v>471</v>
      </c>
      <c r="X60" s="145" t="s">
        <v>471</v>
      </c>
      <c r="Y60" s="145"/>
      <c r="Z60" s="145"/>
      <c r="AA60" s="145"/>
      <c r="AB60" s="145"/>
      <c r="AC60" s="145"/>
      <c r="AD60" s="145"/>
      <c r="AE60" s="145"/>
      <c r="AF60" s="215" t="s">
        <v>3161</v>
      </c>
      <c r="AG60" s="145" t="s">
        <v>3317</v>
      </c>
      <c r="AH60" s="145"/>
      <c r="AI60" s="145"/>
      <c r="AJ60" s="145"/>
      <c r="AK60" s="145"/>
      <c r="AL60" s="145" t="s">
        <v>3318</v>
      </c>
      <c r="AM60" s="145" t="s">
        <v>3319</v>
      </c>
      <c r="AN60" s="145" t="s">
        <v>3320</v>
      </c>
    </row>
    <row r="61" spans="1:40" ht="12.5" customHeight="1">
      <c r="A61" s="145"/>
      <c r="B61" s="145"/>
      <c r="C61" s="145"/>
      <c r="D61" s="145" t="s">
        <v>17</v>
      </c>
      <c r="E61" s="145" t="s">
        <v>50</v>
      </c>
      <c r="F61" s="145"/>
      <c r="G61" s="145" t="s">
        <v>3481</v>
      </c>
      <c r="H61" s="145" t="s">
        <v>4213</v>
      </c>
      <c r="I61" s="145" t="s">
        <v>4028</v>
      </c>
      <c r="J61" s="145" t="s">
        <v>430</v>
      </c>
      <c r="K61" s="145" t="s">
        <v>103</v>
      </c>
      <c r="L61" s="145" t="s">
        <v>4209</v>
      </c>
      <c r="M61" s="145"/>
      <c r="N61" s="145" t="s">
        <v>430</v>
      </c>
      <c r="O61" s="145"/>
      <c r="P61" s="145"/>
      <c r="Q61" s="145"/>
      <c r="R61" s="145"/>
      <c r="S61" s="145"/>
      <c r="T61" s="145"/>
      <c r="U61" s="145"/>
      <c r="V61" s="145"/>
      <c r="W61" s="145" t="str" cm="1">
        <f t="array" ref="W61">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61" s="145">
        <v>70</v>
      </c>
      <c r="Y61" s="145"/>
      <c r="Z61" s="145"/>
      <c r="AA61" s="145"/>
      <c r="AB61" s="145"/>
      <c r="AC61" s="145"/>
      <c r="AD61" s="145"/>
      <c r="AE61" s="145"/>
      <c r="AF61" s="145"/>
      <c r="AG61" s="145"/>
      <c r="AH61" s="145"/>
      <c r="AI61" s="145"/>
      <c r="AJ61" s="145"/>
      <c r="AK61" s="145"/>
      <c r="AL61" s="145"/>
      <c r="AM61" s="145"/>
      <c r="AN61" s="145"/>
    </row>
    <row r="62" spans="1:40" ht="12.5" customHeight="1">
      <c r="A62" s="145"/>
      <c r="B62" s="145"/>
      <c r="C62" s="145"/>
      <c r="D62" s="145" t="s">
        <v>1330</v>
      </c>
      <c r="E62" s="145" t="s">
        <v>1668</v>
      </c>
      <c r="F62" s="145" t="s">
        <v>1669</v>
      </c>
      <c r="G62" s="145" t="s">
        <v>224</v>
      </c>
      <c r="H62" s="145" t="s">
        <v>4213</v>
      </c>
      <c r="I62" s="145" t="s">
        <v>4028</v>
      </c>
      <c r="J62" s="145" t="s">
        <v>1317</v>
      </c>
      <c r="K62" s="145" t="s">
        <v>1183</v>
      </c>
      <c r="L62" s="145" t="s">
        <v>4210</v>
      </c>
      <c r="M62" s="145" t="s">
        <v>1670</v>
      </c>
      <c r="N62" s="145" t="s">
        <v>1670</v>
      </c>
      <c r="O62" s="145" t="s">
        <v>224</v>
      </c>
      <c r="P62" s="145" t="s">
        <v>1173</v>
      </c>
      <c r="Q62" s="145" t="s">
        <v>1671</v>
      </c>
      <c r="R62" s="145" t="s">
        <v>1672</v>
      </c>
      <c r="S62" s="145"/>
      <c r="T62" s="145" t="s">
        <v>1673</v>
      </c>
      <c r="U62" s="145" t="s">
        <v>1674</v>
      </c>
      <c r="V62" s="145" t="s">
        <v>1675</v>
      </c>
      <c r="W62" s="145" t="str" cm="1">
        <f t="array" ref="W62">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62" s="145">
        <v>200</v>
      </c>
      <c r="Y62" s="145" t="s">
        <v>1676</v>
      </c>
      <c r="Z62" s="145" t="s">
        <v>1677</v>
      </c>
      <c r="AA62" s="145" t="s">
        <v>1678</v>
      </c>
      <c r="AB62" s="145"/>
      <c r="AC62" s="145" t="s">
        <v>1679</v>
      </c>
      <c r="AD62" s="145" t="s">
        <v>1680</v>
      </c>
      <c r="AE62" s="145" t="s">
        <v>1681</v>
      </c>
      <c r="AF62" s="145" t="s">
        <v>1179</v>
      </c>
      <c r="AG62" s="145" t="s">
        <v>471</v>
      </c>
      <c r="AH62" s="145"/>
      <c r="AI62" s="145"/>
      <c r="AJ62" s="145" t="s">
        <v>1180</v>
      </c>
      <c r="AK62" s="145" t="s">
        <v>1682</v>
      </c>
      <c r="AL62" s="145" t="s">
        <v>1683</v>
      </c>
      <c r="AM62" s="145" t="s">
        <v>1684</v>
      </c>
      <c r="AN62" s="145"/>
    </row>
    <row r="63" spans="1:40" ht="12.5" customHeight="1">
      <c r="A63" s="145"/>
      <c r="B63" s="145"/>
      <c r="C63" s="145"/>
      <c r="D63" s="145" t="s">
        <v>3638</v>
      </c>
      <c r="E63" s="145" t="s">
        <v>3321</v>
      </c>
      <c r="F63" s="195" t="s">
        <v>3322</v>
      </c>
      <c r="G63" s="145" t="s">
        <v>4164</v>
      </c>
      <c r="H63" s="145" t="s">
        <v>4213</v>
      </c>
      <c r="I63" s="145" t="s">
        <v>4028</v>
      </c>
      <c r="J63" s="145" t="s">
        <v>4173</v>
      </c>
      <c r="K63" s="145" t="s">
        <v>103</v>
      </c>
      <c r="L63" s="145" t="s">
        <v>4210</v>
      </c>
      <c r="M63" s="145"/>
      <c r="N63" s="145" t="s">
        <v>3356</v>
      </c>
      <c r="O63" s="145" t="s">
        <v>3155</v>
      </c>
      <c r="P63" s="145" t="s">
        <v>3212</v>
      </c>
      <c r="Q63" s="145" t="s">
        <v>3323</v>
      </c>
      <c r="R63" s="145"/>
      <c r="S63" s="145"/>
      <c r="T63" s="145"/>
      <c r="U63" s="145" t="s">
        <v>3324</v>
      </c>
      <c r="V63" s="145"/>
      <c r="W63" s="145" t="s">
        <v>471</v>
      </c>
      <c r="X63" s="145" t="s">
        <v>471</v>
      </c>
      <c r="Y63" s="145"/>
      <c r="Z63" s="145"/>
      <c r="AA63" s="145" t="s">
        <v>3325</v>
      </c>
      <c r="AB63" s="145"/>
      <c r="AC63" s="145"/>
      <c r="AD63" s="145"/>
      <c r="AE63" s="145"/>
      <c r="AF63" s="215" t="s">
        <v>3161</v>
      </c>
      <c r="AG63" s="145" t="s">
        <v>3326</v>
      </c>
      <c r="AH63" s="145"/>
      <c r="AI63" s="145"/>
      <c r="AJ63" s="145"/>
      <c r="AK63" s="145"/>
      <c r="AL63" s="145" t="s">
        <v>3327</v>
      </c>
      <c r="AM63" s="145" t="s">
        <v>3328</v>
      </c>
      <c r="AN63" s="145" t="s">
        <v>3329</v>
      </c>
    </row>
    <row r="64" spans="1:40" ht="12.5" customHeight="1">
      <c r="A64" s="145"/>
      <c r="B64" s="145"/>
      <c r="C64" s="145"/>
      <c r="D64" s="145" t="s">
        <v>3638</v>
      </c>
      <c r="E64" s="145" t="s">
        <v>3330</v>
      </c>
      <c r="F64" s="195" t="s">
        <v>3331</v>
      </c>
      <c r="G64" s="145" t="s">
        <v>4164</v>
      </c>
      <c r="H64" s="145" t="s">
        <v>4213</v>
      </c>
      <c r="I64" s="145" t="s">
        <v>4028</v>
      </c>
      <c r="J64" s="145" t="s">
        <v>4173</v>
      </c>
      <c r="K64" s="145" t="s">
        <v>103</v>
      </c>
      <c r="L64" s="145" t="s">
        <v>4210</v>
      </c>
      <c r="M64" s="145"/>
      <c r="N64" s="145" t="s">
        <v>3356</v>
      </c>
      <c r="O64" s="145" t="s">
        <v>3264</v>
      </c>
      <c r="P64" s="145" t="s">
        <v>3332</v>
      </c>
      <c r="Q64" s="145" t="s">
        <v>3333</v>
      </c>
      <c r="R64" s="145"/>
      <c r="S64" s="145"/>
      <c r="T64" s="145"/>
      <c r="U64" s="145"/>
      <c r="V64" s="145"/>
      <c r="W64" s="145" t="str" cm="1">
        <f t="array" ref="W64">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$500m-$1bn</v>
      </c>
      <c r="X64" s="145">
        <v>1000</v>
      </c>
      <c r="Y64" s="145"/>
      <c r="Z64" s="145" t="s">
        <v>3334</v>
      </c>
      <c r="AA64" s="145"/>
      <c r="AB64" s="145" t="s">
        <v>3335</v>
      </c>
      <c r="AC64" s="145"/>
      <c r="AD64" s="145"/>
      <c r="AE64" s="145" t="s">
        <v>3336</v>
      </c>
      <c r="AF64" s="215" t="s">
        <v>3161</v>
      </c>
      <c r="AG64" s="145" t="s">
        <v>3337</v>
      </c>
      <c r="AH64" s="145"/>
      <c r="AI64" s="145"/>
      <c r="AJ64" s="145"/>
      <c r="AK64" s="145"/>
      <c r="AL64" s="145" t="s">
        <v>3338</v>
      </c>
      <c r="AM64" s="145" t="s">
        <v>3339</v>
      </c>
      <c r="AN64" s="145" t="s">
        <v>3340</v>
      </c>
    </row>
    <row r="65" spans="1:40" ht="12.5" customHeight="1">
      <c r="A65" s="145"/>
      <c r="B65" s="145"/>
      <c r="C65" s="145" t="s">
        <v>3642</v>
      </c>
      <c r="D65" s="145" t="s">
        <v>1330</v>
      </c>
      <c r="E65" s="145" t="s">
        <v>1578</v>
      </c>
      <c r="F65" s="145" t="s">
        <v>1579</v>
      </c>
      <c r="G65" s="145" t="s">
        <v>3481</v>
      </c>
      <c r="H65" s="145" t="s">
        <v>4213</v>
      </c>
      <c r="I65" s="145" t="s">
        <v>4028</v>
      </c>
      <c r="J65" s="177" t="s">
        <v>4160</v>
      </c>
      <c r="K65" s="145" t="s">
        <v>1089</v>
      </c>
      <c r="L65" s="145" t="s">
        <v>4210</v>
      </c>
      <c r="M65" s="145" t="s">
        <v>1089</v>
      </c>
      <c r="N65" s="145" t="s">
        <v>1580</v>
      </c>
      <c r="O65" s="145" t="s">
        <v>203</v>
      </c>
      <c r="P65" s="145" t="s">
        <v>1581</v>
      </c>
      <c r="Q65" s="145" t="s">
        <v>1227</v>
      </c>
      <c r="R65" s="145"/>
      <c r="S65" s="145"/>
      <c r="T65" s="145"/>
      <c r="U65" s="145" t="s">
        <v>1582</v>
      </c>
      <c r="V65" s="145" t="s">
        <v>1174</v>
      </c>
      <c r="W65" s="145" t="str" cm="1">
        <f t="array" ref="W65">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$100m-$500m</v>
      </c>
      <c r="X65" s="145">
        <v>200</v>
      </c>
      <c r="Y65" s="145" t="s">
        <v>1583</v>
      </c>
      <c r="Z65" s="145" t="s">
        <v>1584</v>
      </c>
      <c r="AA65" s="145" t="s">
        <v>1585</v>
      </c>
      <c r="AB65" s="145" t="s">
        <v>1586</v>
      </c>
      <c r="AC65" s="145" t="s">
        <v>1176</v>
      </c>
      <c r="AD65" s="145" t="s">
        <v>1369</v>
      </c>
      <c r="AE65" s="145" t="s">
        <v>1587</v>
      </c>
      <c r="AF65" s="145" t="s">
        <v>1179</v>
      </c>
      <c r="AG65" s="145" t="s">
        <v>471</v>
      </c>
      <c r="AH65" s="145"/>
      <c r="AI65" s="145"/>
      <c r="AJ65" s="145" t="s">
        <v>1180</v>
      </c>
      <c r="AK65" s="145" t="s">
        <v>1588</v>
      </c>
      <c r="AL65" s="145" t="s">
        <v>1589</v>
      </c>
      <c r="AM65" s="145" t="s">
        <v>1590</v>
      </c>
      <c r="AN65" s="145"/>
    </row>
    <row r="66" spans="1:40">
      <c r="A66" s="145"/>
      <c r="B66" s="145"/>
      <c r="C66" s="145" t="s">
        <v>1059</v>
      </c>
      <c r="D66" s="145" t="s">
        <v>892</v>
      </c>
      <c r="E66" s="196" t="s">
        <v>3484</v>
      </c>
      <c r="F66" s="145" t="s">
        <v>3483</v>
      </c>
      <c r="G66" s="145" t="s">
        <v>3481</v>
      </c>
      <c r="H66" s="145" t="s">
        <v>4213</v>
      </c>
      <c r="I66" s="145" t="s">
        <v>3515</v>
      </c>
      <c r="J66" s="177" t="s">
        <v>4160</v>
      </c>
      <c r="K66" s="145" t="s">
        <v>1086</v>
      </c>
      <c r="L66" s="145" t="s">
        <v>4210</v>
      </c>
      <c r="M66" s="145" t="s">
        <v>3482</v>
      </c>
      <c r="N66" s="145"/>
      <c r="O66" s="145" t="s">
        <v>3481</v>
      </c>
      <c r="P66" s="145" t="s">
        <v>3480</v>
      </c>
      <c r="Q66" s="145" t="s">
        <v>3479</v>
      </c>
      <c r="R66" s="145" t="s">
        <v>3477</v>
      </c>
      <c r="S66" s="145" t="s">
        <v>3476</v>
      </c>
      <c r="T66" s="145" t="s">
        <v>3478</v>
      </c>
      <c r="U66" s="145" t="s">
        <v>3477</v>
      </c>
      <c r="V66" s="145" t="s">
        <v>3476</v>
      </c>
      <c r="W66" s="145" t="str" cm="1">
        <f t="array" ref="W66">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66" s="145">
        <v>20</v>
      </c>
      <c r="Y66" s="145" t="s">
        <v>3475</v>
      </c>
      <c r="Z66" s="145" t="s">
        <v>3474</v>
      </c>
      <c r="AA66" s="145" t="s">
        <v>3473</v>
      </c>
      <c r="AB66" s="145" t="s">
        <v>3472</v>
      </c>
      <c r="AC66" s="145" t="s">
        <v>3471</v>
      </c>
      <c r="AD66" s="145" t="s">
        <v>1327</v>
      </c>
      <c r="AE66" s="145" t="s">
        <v>3470</v>
      </c>
      <c r="AF66" s="145" t="s">
        <v>103</v>
      </c>
      <c r="AG66" s="145" t="s">
        <v>3469</v>
      </c>
      <c r="AH66" s="145" t="s">
        <v>3468</v>
      </c>
      <c r="AI66" s="145" t="s">
        <v>3467</v>
      </c>
      <c r="AJ66" s="145" t="s">
        <v>3466</v>
      </c>
      <c r="AK66" s="145" t="s">
        <v>3465</v>
      </c>
      <c r="AL66" s="145" t="s">
        <v>3464</v>
      </c>
      <c r="AM66" s="145" t="s">
        <v>3463</v>
      </c>
      <c r="AN66" s="145"/>
    </row>
    <row r="67" spans="1:40" ht="12.5" customHeight="1">
      <c r="A67" s="145"/>
      <c r="B67" s="145"/>
      <c r="C67" s="145"/>
      <c r="D67" s="145" t="s">
        <v>3638</v>
      </c>
      <c r="E67" s="145" t="s">
        <v>3341</v>
      </c>
      <c r="F67" s="195" t="s">
        <v>3342</v>
      </c>
      <c r="G67" s="145" t="s">
        <v>4162</v>
      </c>
      <c r="H67" s="145" t="s">
        <v>4213</v>
      </c>
      <c r="I67" s="145" t="s">
        <v>4028</v>
      </c>
      <c r="J67" s="145" t="s">
        <v>4173</v>
      </c>
      <c r="K67" s="145" t="s">
        <v>103</v>
      </c>
      <c r="L67" s="145" t="s">
        <v>4210</v>
      </c>
      <c r="M67" s="145"/>
      <c r="N67" s="145" t="s">
        <v>3356</v>
      </c>
      <c r="O67" s="145" t="s">
        <v>3168</v>
      </c>
      <c r="P67" s="145" t="s">
        <v>3343</v>
      </c>
      <c r="Q67" s="145" t="s">
        <v>3344</v>
      </c>
      <c r="R67" s="145"/>
      <c r="S67" s="145"/>
      <c r="T67" s="145"/>
      <c r="U67" s="145" t="s">
        <v>3345</v>
      </c>
      <c r="V67" s="145"/>
      <c r="W67" s="145" t="str" cm="1">
        <f t="array" ref="W67">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$10m-$50m</v>
      </c>
      <c r="X67" s="145">
        <v>50</v>
      </c>
      <c r="Y67" s="145"/>
      <c r="Z67" s="145"/>
      <c r="AA67" s="145"/>
      <c r="AB67" s="145"/>
      <c r="AC67" s="145"/>
      <c r="AD67" s="145"/>
      <c r="AE67" s="145" t="s">
        <v>3346</v>
      </c>
      <c r="AF67" s="215" t="s">
        <v>3161</v>
      </c>
      <c r="AG67" s="145" t="s">
        <v>3347</v>
      </c>
      <c r="AH67" s="145"/>
      <c r="AI67" s="145"/>
      <c r="AJ67" s="145"/>
      <c r="AK67" s="145"/>
      <c r="AL67" s="145" t="s">
        <v>3348</v>
      </c>
      <c r="AM67" s="145" t="s">
        <v>3349</v>
      </c>
      <c r="AN67" s="145" t="s">
        <v>3350</v>
      </c>
    </row>
    <row r="68" spans="1:40">
      <c r="A68" s="145"/>
      <c r="B68" s="145"/>
      <c r="C68" s="145"/>
      <c r="D68" s="145" t="s">
        <v>909</v>
      </c>
      <c r="E68" s="145" t="s">
        <v>4105</v>
      </c>
      <c r="F68" s="145" t="s">
        <v>4106</v>
      </c>
      <c r="G68" s="80" t="s">
        <v>224</v>
      </c>
      <c r="H68" s="145" t="s">
        <v>4213</v>
      </c>
      <c r="I68" s="145" t="s">
        <v>4028</v>
      </c>
      <c r="J68" s="145" t="s">
        <v>430</v>
      </c>
      <c r="K68" s="145" t="s">
        <v>1333</v>
      </c>
      <c r="L68" s="145" t="s">
        <v>4209</v>
      </c>
      <c r="M68" s="145" t="s">
        <v>4107</v>
      </c>
      <c r="N68" s="145" t="s">
        <v>4108</v>
      </c>
      <c r="O68" s="145" t="s">
        <v>224</v>
      </c>
      <c r="P68" s="145" t="s">
        <v>4109</v>
      </c>
      <c r="Q68" s="145" t="s">
        <v>4110</v>
      </c>
      <c r="R68" s="145" t="s">
        <v>4111</v>
      </c>
      <c r="S68" s="145" t="s">
        <v>4112</v>
      </c>
      <c r="T68" s="145" t="s">
        <v>450</v>
      </c>
      <c r="U68" s="145" t="s">
        <v>4113</v>
      </c>
      <c r="V68" s="145" t="s">
        <v>4114</v>
      </c>
      <c r="W68" s="145" t="str" cm="1">
        <f t="array" ref="W68">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$10bn+</v>
      </c>
      <c r="X68" s="145" t="s">
        <v>4115</v>
      </c>
      <c r="Y68" s="145" t="s">
        <v>4116</v>
      </c>
      <c r="Z68" s="145">
        <v>0.12</v>
      </c>
      <c r="AA68" s="145" t="s">
        <v>4117</v>
      </c>
      <c r="AB68" s="145" t="s">
        <v>4118</v>
      </c>
      <c r="AC68" s="145" t="s">
        <v>4119</v>
      </c>
      <c r="AD68" s="145" t="s">
        <v>1327</v>
      </c>
      <c r="AE68" s="145" t="s">
        <v>4120</v>
      </c>
      <c r="AF68" s="145" t="s">
        <v>1179</v>
      </c>
      <c r="AG68" s="145" t="s">
        <v>4121</v>
      </c>
      <c r="AH68" s="145" t="s">
        <v>4122</v>
      </c>
      <c r="AI68" s="145" t="s">
        <v>4123</v>
      </c>
      <c r="AJ68" s="145" t="s">
        <v>4124</v>
      </c>
      <c r="AK68" s="145" t="s">
        <v>4125</v>
      </c>
      <c r="AL68" s="145" t="s">
        <v>4126</v>
      </c>
      <c r="AM68" s="145" t="s">
        <v>4127</v>
      </c>
      <c r="AN68" s="145" t="s">
        <v>4128</v>
      </c>
    </row>
    <row r="69" spans="1:40" ht="12.5" customHeight="1">
      <c r="A69" s="145"/>
      <c r="B69" s="145"/>
      <c r="C69" s="145"/>
      <c r="D69" s="145" t="s">
        <v>1330</v>
      </c>
      <c r="E69" s="145" t="s">
        <v>1331</v>
      </c>
      <c r="F69" s="145" t="s">
        <v>1332</v>
      </c>
      <c r="G69" s="145" t="s">
        <v>237</v>
      </c>
      <c r="H69" s="145" t="s">
        <v>4213</v>
      </c>
      <c r="I69" s="145" t="s">
        <v>4028</v>
      </c>
      <c r="J69" s="145" t="s">
        <v>1317</v>
      </c>
      <c r="K69" s="145" t="s">
        <v>1333</v>
      </c>
      <c r="L69" s="145" t="s">
        <v>4210</v>
      </c>
      <c r="M69" s="145" t="s">
        <v>1334</v>
      </c>
      <c r="N69" s="145" t="s">
        <v>1335</v>
      </c>
      <c r="O69" s="145" t="s">
        <v>469</v>
      </c>
      <c r="P69" s="145" t="s">
        <v>1336</v>
      </c>
      <c r="Q69" s="145" t="s">
        <v>1337</v>
      </c>
      <c r="R69" s="145" t="s">
        <v>1338</v>
      </c>
      <c r="S69" s="145" t="s">
        <v>1338</v>
      </c>
      <c r="T69" s="145" t="s">
        <v>1339</v>
      </c>
      <c r="U69" s="145" t="s">
        <v>1338</v>
      </c>
      <c r="V69" s="145" t="s">
        <v>1340</v>
      </c>
      <c r="W69" s="145" t="str" cm="1">
        <f t="array" ref="W69">_xlfn.IFS(Table24[[#This Row],[TOTAL FUND SIZE (m$)]]&lt;=10, "&lt;=$10m", AND(Table24[[#This Row],[TOTAL FUND SIZE (m$)]]&lt;=50, Table24[[#This Row],[TOTAL FUND SIZE (m$)]] &gt;10), "$10m-$50m", AND(Table24[[#This Row],[TOTAL FUND SIZE (m$)]]&gt;50, Table24[[#This Row],[TOTAL FUND SIZE (m$)]] &lt;=100), "$50m-$100m", AND(Table24[[#This Row],[TOTAL FUND SIZE (m$)]]&gt;100, Table24[[#This Row],[TOTAL FUND SIZE (m$)]]&lt;=500), "$100m-$500m", AND(Table24[[#This Row],[TOTAL FUND SIZE (m$)]]&gt;500, Table24[[#This Row],[TOTAL FUND SIZE (m$)]] &lt;=1000), "$500m-$1bn", AND(Table24[[#This Row],[TOTAL FUND SIZE (m$)]]&gt;1000, Table24[[#This Row],[TOTAL FUND SIZE (m$)]]&lt;=5000), "$1bn-$5bn", AND(Table24[[#This Row],[TOTAL FUND SIZE (m$)]]&gt;5000, Table24[[#This Row],[TOTAL FUND SIZE (m$)]]&lt;=10000), "$5bn-$10bn", Table24[[#This Row],[TOTAL FUND SIZE (m$)]]&gt;10000, "$10bn+")</f>
        <v>$50m-$100m</v>
      </c>
      <c r="X69" s="145">
        <v>70</v>
      </c>
      <c r="Y69" s="145" t="s">
        <v>1338</v>
      </c>
      <c r="Z69" s="145" t="s">
        <v>1338</v>
      </c>
      <c r="AA69" s="145" t="s">
        <v>1338</v>
      </c>
      <c r="AB69" s="145" t="s">
        <v>1338</v>
      </c>
      <c r="AC69" s="145" t="s">
        <v>1338</v>
      </c>
      <c r="AD69" s="145" t="s">
        <v>1338</v>
      </c>
      <c r="AE69" s="145" t="s">
        <v>1338</v>
      </c>
      <c r="AF69" s="145" t="s">
        <v>489</v>
      </c>
      <c r="AG69" s="145" t="s">
        <v>1341</v>
      </c>
      <c r="AH69" s="145"/>
      <c r="AI69" s="145"/>
      <c r="AJ69" s="145" t="s">
        <v>1342</v>
      </c>
      <c r="AK69" s="145" t="s">
        <v>1343</v>
      </c>
      <c r="AL69" s="145" t="s">
        <v>1344</v>
      </c>
      <c r="AM69" s="145" t="s">
        <v>1345</v>
      </c>
      <c r="AN69" s="145"/>
    </row>
    <row r="70" spans="1:40">
      <c r="A70" s="145"/>
      <c r="B70" s="145"/>
      <c r="C70" s="145"/>
      <c r="D70" s="145" t="s">
        <v>4286</v>
      </c>
      <c r="E70" s="197" t="s">
        <v>4287</v>
      </c>
      <c r="F70" s="145" t="s">
        <v>4288</v>
      </c>
      <c r="G70" s="80" t="s">
        <v>3481</v>
      </c>
      <c r="H70" s="145" t="s">
        <v>4213</v>
      </c>
      <c r="I70" s="145" t="s">
        <v>4028</v>
      </c>
      <c r="J70" s="145" t="s">
        <v>1317</v>
      </c>
      <c r="K70" s="145" t="s">
        <v>1183</v>
      </c>
      <c r="L70" s="145" t="s">
        <v>4210</v>
      </c>
      <c r="M70" s="145" t="s">
        <v>1183</v>
      </c>
      <c r="N70" s="145" t="s">
        <v>4289</v>
      </c>
      <c r="O70" s="145" t="s">
        <v>4290</v>
      </c>
      <c r="P70" s="145" t="s">
        <v>4291</v>
      </c>
      <c r="Q70" s="145" t="s">
        <v>4292</v>
      </c>
      <c r="R70" s="145" t="s">
        <v>4293</v>
      </c>
      <c r="S70" s="145" t="s">
        <v>4294</v>
      </c>
      <c r="T70" s="145" t="s">
        <v>4295</v>
      </c>
      <c r="U70" s="145" t="s">
        <v>4296</v>
      </c>
      <c r="V70" s="145" t="s">
        <v>4297</v>
      </c>
      <c r="W70" s="197" t="s">
        <v>4298</v>
      </c>
      <c r="X70" s="145">
        <v>500</v>
      </c>
      <c r="Y70" s="145" t="s">
        <v>4299</v>
      </c>
      <c r="Z70" s="145" t="s">
        <v>4300</v>
      </c>
      <c r="AA70" s="145" t="s">
        <v>4301</v>
      </c>
      <c r="AB70" s="145" t="s">
        <v>4302</v>
      </c>
      <c r="AC70" s="145" t="s">
        <v>4303</v>
      </c>
      <c r="AD70" s="145" t="s">
        <v>4304</v>
      </c>
      <c r="AE70" s="145" t="s">
        <v>4305</v>
      </c>
      <c r="AF70" s="145" t="s">
        <v>4306</v>
      </c>
      <c r="AG70" s="145" t="s">
        <v>4307</v>
      </c>
      <c r="AH70" s="145" t="s">
        <v>4308</v>
      </c>
      <c r="AI70" s="145" t="s">
        <v>4309</v>
      </c>
      <c r="AJ70" s="145" t="s">
        <v>4310</v>
      </c>
      <c r="AK70" s="145" t="s">
        <v>4311</v>
      </c>
      <c r="AL70" s="145" t="s">
        <v>4312</v>
      </c>
      <c r="AM70" s="145" t="s">
        <v>4313</v>
      </c>
      <c r="AN70" s="145" t="s">
        <v>4307</v>
      </c>
    </row>
  </sheetData>
  <mergeCells count="34">
    <mergeCell ref="AF3:AK3"/>
    <mergeCell ref="X4:X5"/>
    <mergeCell ref="Z4:Z5"/>
    <mergeCell ref="AL3:AM3"/>
    <mergeCell ref="E4:E5"/>
    <mergeCell ref="F4:F5"/>
    <mergeCell ref="K4:K5"/>
    <mergeCell ref="M4:M5"/>
    <mergeCell ref="N4:N5"/>
    <mergeCell ref="O4:O5"/>
    <mergeCell ref="P4:P5"/>
    <mergeCell ref="Q4:Q5"/>
    <mergeCell ref="R4:R5"/>
    <mergeCell ref="E1:E3"/>
    <mergeCell ref="K3:Q3"/>
    <mergeCell ref="R3:AA3"/>
    <mergeCell ref="AB3:AC3"/>
    <mergeCell ref="AD3:AE3"/>
    <mergeCell ref="S4:S5"/>
    <mergeCell ref="T4:T5"/>
    <mergeCell ref="U4:U5"/>
    <mergeCell ref="V4:V5"/>
    <mergeCell ref="AN4:AN5"/>
    <mergeCell ref="AB4:AB5"/>
    <mergeCell ref="AC4:AC5"/>
    <mergeCell ref="AD4:AD5"/>
    <mergeCell ref="AE4:AE5"/>
    <mergeCell ref="AF4:AF5"/>
    <mergeCell ref="AG4:AG5"/>
    <mergeCell ref="AH4:AH5"/>
    <mergeCell ref="AI4:AI5"/>
    <mergeCell ref="AJ4:AJ5"/>
    <mergeCell ref="AK4:AK5"/>
    <mergeCell ref="AL4:AM5"/>
  </mergeCells>
  <phoneticPr fontId="6" type="noConversion"/>
  <conditionalFormatting sqref="R4">
    <cfRule type="containsText" dxfId="89" priority="2" operator="containsText" text="business">
      <formula>NOT(ISERROR(SEARCH("business",R4)))</formula>
    </cfRule>
  </conditionalFormatting>
  <conditionalFormatting sqref="S4">
    <cfRule type="containsText" dxfId="88" priority="1" operator="containsText" text="business">
      <formula>NOT(ISERROR(SEARCH("business",S4)))</formula>
    </cfRule>
  </conditionalFormatting>
  <pageMargins left="0.7" right="0.7" top="0.75" bottom="0.75" header="0.3" footer="0.3"/>
  <pageSetup paperSize="9" orientation="portrait" r:id="rId1"/>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D37D-36DC-41FF-AF7B-FFAC0A8F9AC0}">
  <dimension ref="C2:R21"/>
  <sheetViews>
    <sheetView workbookViewId="0">
      <selection activeCell="P3" sqref="P3:Q9"/>
    </sheetView>
  </sheetViews>
  <sheetFormatPr defaultRowHeight="14.5"/>
  <cols>
    <col min="16" max="16" width="17.81640625" customWidth="1"/>
  </cols>
  <sheetData>
    <row r="2" spans="3:18">
      <c r="D2" s="315" t="s">
        <v>3448</v>
      </c>
      <c r="E2" s="315"/>
      <c r="F2" s="315"/>
      <c r="G2" s="17"/>
      <c r="H2" s="315" t="s">
        <v>3449</v>
      </c>
      <c r="I2" s="315"/>
      <c r="J2" s="315"/>
      <c r="K2" s="17"/>
      <c r="L2" s="315" t="s">
        <v>3450</v>
      </c>
      <c r="M2" s="315"/>
      <c r="N2" s="315"/>
      <c r="O2" s="17"/>
      <c r="P2" s="315" t="s">
        <v>3451</v>
      </c>
      <c r="Q2" s="315"/>
      <c r="R2" s="315"/>
    </row>
    <row r="3" spans="3:18">
      <c r="D3" s="167" t="s">
        <v>344</v>
      </c>
      <c r="E3" s="167" t="s">
        <v>3458</v>
      </c>
      <c r="F3" s="167"/>
      <c r="G3" s="17"/>
      <c r="H3" s="167" t="s">
        <v>330</v>
      </c>
      <c r="I3" s="167" t="s">
        <v>3458</v>
      </c>
      <c r="J3" s="167"/>
      <c r="K3" s="17"/>
      <c r="L3" s="167" t="s">
        <v>3459</v>
      </c>
      <c r="M3" s="167" t="s">
        <v>3458</v>
      </c>
      <c r="N3" s="167"/>
      <c r="O3" s="17"/>
      <c r="P3" s="167" t="s">
        <v>3460</v>
      </c>
      <c r="Q3" s="167" t="s">
        <v>3461</v>
      </c>
      <c r="R3" s="167"/>
    </row>
    <row r="4" spans="3:18">
      <c r="C4" s="17" t="s">
        <v>140</v>
      </c>
      <c r="D4" t="s">
        <v>430</v>
      </c>
      <c r="E4">
        <v>171</v>
      </c>
      <c r="H4">
        <v>1</v>
      </c>
      <c r="I4" s="166">
        <v>161</v>
      </c>
      <c r="L4" t="s">
        <v>3454</v>
      </c>
      <c r="M4">
        <v>56</v>
      </c>
      <c r="P4" t="s">
        <v>27</v>
      </c>
      <c r="Q4">
        <v>57</v>
      </c>
    </row>
    <row r="5" spans="3:18">
      <c r="C5" s="17"/>
      <c r="D5" t="s">
        <v>892</v>
      </c>
      <c r="E5">
        <v>33</v>
      </c>
      <c r="H5">
        <v>2</v>
      </c>
      <c r="I5" s="166">
        <v>63</v>
      </c>
      <c r="L5" t="s">
        <v>3455</v>
      </c>
      <c r="M5">
        <v>76</v>
      </c>
      <c r="P5" t="s">
        <v>36</v>
      </c>
      <c r="Q5">
        <v>102</v>
      </c>
    </row>
    <row r="6" spans="3:18">
      <c r="C6" s="17"/>
      <c r="D6" t="s">
        <v>1038</v>
      </c>
      <c r="E6">
        <v>54</v>
      </c>
      <c r="H6">
        <v>3</v>
      </c>
      <c r="I6" s="166">
        <v>13</v>
      </c>
      <c r="L6" t="s">
        <v>103</v>
      </c>
      <c r="M6">
        <v>14</v>
      </c>
      <c r="P6" t="s">
        <v>3456</v>
      </c>
      <c r="Q6">
        <v>89</v>
      </c>
    </row>
    <row r="7" spans="3:18">
      <c r="C7" s="17"/>
      <c r="D7" t="s">
        <v>1039</v>
      </c>
      <c r="E7">
        <v>27</v>
      </c>
      <c r="H7">
        <v>4</v>
      </c>
      <c r="I7" s="166">
        <v>6</v>
      </c>
      <c r="L7" t="s">
        <v>3455</v>
      </c>
      <c r="M7">
        <v>8</v>
      </c>
      <c r="P7" t="s">
        <v>550</v>
      </c>
      <c r="Q7">
        <v>8</v>
      </c>
    </row>
    <row r="8" spans="3:18">
      <c r="C8" s="17"/>
      <c r="D8" t="s">
        <v>1317</v>
      </c>
      <c r="E8">
        <v>3</v>
      </c>
      <c r="H8">
        <v>5</v>
      </c>
      <c r="I8" s="166">
        <v>18</v>
      </c>
      <c r="L8" t="s">
        <v>3454</v>
      </c>
      <c r="M8">
        <v>11</v>
      </c>
      <c r="P8" t="s">
        <v>3456</v>
      </c>
      <c r="Q8">
        <v>2</v>
      </c>
    </row>
    <row r="9" spans="3:18">
      <c r="C9" s="17"/>
      <c r="D9" t="s">
        <v>430</v>
      </c>
      <c r="E9">
        <v>8</v>
      </c>
      <c r="H9">
        <v>6</v>
      </c>
      <c r="I9" s="166">
        <v>27</v>
      </c>
      <c r="L9" t="s">
        <v>3457</v>
      </c>
      <c r="M9">
        <v>24</v>
      </c>
      <c r="P9" t="s">
        <v>550</v>
      </c>
      <c r="Q9">
        <v>6</v>
      </c>
    </row>
    <row r="10" spans="3:18">
      <c r="C10" s="17" t="s">
        <v>3452</v>
      </c>
      <c r="D10" s="1" t="s">
        <v>430</v>
      </c>
      <c r="E10" s="101">
        <v>18</v>
      </c>
      <c r="H10">
        <v>1</v>
      </c>
      <c r="I10">
        <v>5</v>
      </c>
      <c r="L10" t="s">
        <v>103</v>
      </c>
      <c r="M10">
        <v>19</v>
      </c>
    </row>
    <row r="11" spans="3:18">
      <c r="C11" s="17"/>
      <c r="D11" s="1" t="s">
        <v>892</v>
      </c>
      <c r="E11" s="101">
        <v>9</v>
      </c>
      <c r="H11">
        <v>2</v>
      </c>
      <c r="I11">
        <v>2</v>
      </c>
    </row>
    <row r="12" spans="3:18">
      <c r="C12" s="17"/>
      <c r="D12" s="1" t="s">
        <v>1038</v>
      </c>
      <c r="E12" s="101">
        <v>11</v>
      </c>
      <c r="H12">
        <v>4</v>
      </c>
      <c r="I12">
        <v>1</v>
      </c>
    </row>
    <row r="13" spans="3:18">
      <c r="C13" s="17"/>
      <c r="D13" s="1" t="s">
        <v>1039</v>
      </c>
      <c r="E13" s="101">
        <v>1</v>
      </c>
      <c r="H13">
        <v>1</v>
      </c>
      <c r="I13">
        <v>18</v>
      </c>
    </row>
    <row r="14" spans="3:18">
      <c r="C14" s="17"/>
      <c r="D14" s="1" t="s">
        <v>1317</v>
      </c>
      <c r="E14" s="101">
        <v>23</v>
      </c>
      <c r="H14">
        <v>2</v>
      </c>
      <c r="I14">
        <v>27</v>
      </c>
    </row>
    <row r="15" spans="3:18">
      <c r="C15" s="17"/>
      <c r="H15">
        <v>4</v>
      </c>
      <c r="I15">
        <v>8</v>
      </c>
    </row>
    <row r="16" spans="3:18">
      <c r="C16" s="17" t="s">
        <v>3453</v>
      </c>
      <c r="H16">
        <v>5</v>
      </c>
      <c r="I16">
        <v>4</v>
      </c>
    </row>
    <row r="17" spans="3:9">
      <c r="C17" s="17"/>
      <c r="D17" s="1" t="s">
        <v>430</v>
      </c>
      <c r="E17" s="101">
        <v>18</v>
      </c>
      <c r="H17">
        <v>6</v>
      </c>
      <c r="I17">
        <v>5</v>
      </c>
    </row>
    <row r="18" spans="3:9">
      <c r="D18" s="1" t="s">
        <v>892</v>
      </c>
      <c r="E18" s="101">
        <v>9</v>
      </c>
    </row>
    <row r="19" spans="3:9">
      <c r="D19" s="1" t="s">
        <v>1038</v>
      </c>
      <c r="E19" s="101">
        <v>11</v>
      </c>
    </row>
    <row r="20" spans="3:9">
      <c r="D20" s="1" t="s">
        <v>1039</v>
      </c>
      <c r="E20" s="101">
        <v>1</v>
      </c>
    </row>
    <row r="21" spans="3:9">
      <c r="D21" s="1" t="s">
        <v>1317</v>
      </c>
      <c r="E21" s="101">
        <v>23</v>
      </c>
    </row>
  </sheetData>
  <mergeCells count="4">
    <mergeCell ref="D2:F2"/>
    <mergeCell ref="H2:J2"/>
    <mergeCell ref="L2:N2"/>
    <mergeCell ref="P2:R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F3552-E57C-48FA-97D1-2811310B010A}">
  <dimension ref="A3:B10"/>
  <sheetViews>
    <sheetView workbookViewId="0">
      <selection activeCell="B8" sqref="B8"/>
    </sheetView>
  </sheetViews>
  <sheetFormatPr defaultRowHeight="14.5"/>
  <cols>
    <col min="1" max="1" width="27.90625" bestFit="1" customWidth="1"/>
    <col min="2" max="2" width="21.81640625" bestFit="1" customWidth="1"/>
  </cols>
  <sheetData>
    <row r="3" spans="1:2">
      <c r="A3" s="100" t="s">
        <v>1108</v>
      </c>
      <c r="B3" t="s">
        <v>1110</v>
      </c>
    </row>
    <row r="4" spans="1:2">
      <c r="A4" s="1" t="s">
        <v>430</v>
      </c>
      <c r="B4" s="101">
        <v>171</v>
      </c>
    </row>
    <row r="5" spans="1:2">
      <c r="A5" s="1" t="s">
        <v>1039</v>
      </c>
      <c r="B5" s="101">
        <v>35</v>
      </c>
    </row>
    <row r="6" spans="1:2">
      <c r="A6" s="1" t="s">
        <v>1317</v>
      </c>
      <c r="B6" s="101">
        <v>3</v>
      </c>
    </row>
    <row r="7" spans="1:2">
      <c r="A7" s="1" t="s">
        <v>1106</v>
      </c>
      <c r="B7" s="101">
        <v>78</v>
      </c>
    </row>
    <row r="8" spans="1:2">
      <c r="A8" s="1" t="s">
        <v>4160</v>
      </c>
      <c r="B8" s="101">
        <v>32</v>
      </c>
    </row>
    <row r="9" spans="1:2">
      <c r="A9" s="1" t="s">
        <v>4159</v>
      </c>
      <c r="B9" s="101">
        <v>60</v>
      </c>
    </row>
    <row r="10" spans="1:2">
      <c r="A10" s="1" t="s">
        <v>1109</v>
      </c>
      <c r="B10" s="101">
        <v>379</v>
      </c>
    </row>
  </sheetData>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DFFAB-558F-47BF-B065-1F3C7DB830F8}">
  <sheetPr codeName="Sheet11"/>
  <dimension ref="B2:H7"/>
  <sheetViews>
    <sheetView workbookViewId="0">
      <selection activeCell="F4" sqref="B2:H7"/>
    </sheetView>
  </sheetViews>
  <sheetFormatPr defaultRowHeight="14.5"/>
  <cols>
    <col min="2" max="2" width="23" customWidth="1"/>
    <col min="3" max="3" width="16.54296875" customWidth="1"/>
    <col min="4" max="4" width="16.81640625" customWidth="1"/>
    <col min="6" max="6" width="18.6328125" customWidth="1"/>
    <col min="7" max="7" width="29.81640625" customWidth="1"/>
    <col min="8" max="8" width="39.54296875" customWidth="1"/>
  </cols>
  <sheetData>
    <row r="2" spans="2:8" ht="29">
      <c r="B2" s="32" t="s">
        <v>342</v>
      </c>
      <c r="C2" s="32" t="s">
        <v>349</v>
      </c>
      <c r="D2" s="32" t="s">
        <v>350</v>
      </c>
      <c r="E2" s="32" t="s">
        <v>353</v>
      </c>
      <c r="F2" s="32" t="s">
        <v>360</v>
      </c>
      <c r="G2" s="25" t="s">
        <v>418</v>
      </c>
      <c r="H2" s="25" t="s">
        <v>562</v>
      </c>
    </row>
    <row r="3" spans="2:8" ht="29">
      <c r="B3" s="26" t="s">
        <v>528</v>
      </c>
      <c r="C3" s="26" t="s">
        <v>41</v>
      </c>
      <c r="D3" s="26" t="s">
        <v>435</v>
      </c>
      <c r="E3" s="26" t="s">
        <v>224</v>
      </c>
      <c r="F3" s="26" t="s">
        <v>439</v>
      </c>
      <c r="G3" s="24" t="s">
        <v>461</v>
      </c>
      <c r="H3" s="24" t="s">
        <v>463</v>
      </c>
    </row>
    <row r="4" spans="2:8" ht="43.5">
      <c r="B4" s="26" t="s">
        <v>468</v>
      </c>
      <c r="C4" s="26" t="s">
        <v>177</v>
      </c>
      <c r="D4" s="26" t="s">
        <v>464</v>
      </c>
      <c r="E4" s="26" t="s">
        <v>469</v>
      </c>
      <c r="F4" s="26" t="s">
        <v>532</v>
      </c>
      <c r="G4" s="24" t="s">
        <v>533</v>
      </c>
      <c r="H4" s="24" t="s">
        <v>491</v>
      </c>
    </row>
    <row r="5" spans="2:8" ht="72.5">
      <c r="B5" s="26" t="s">
        <v>494</v>
      </c>
      <c r="C5" s="26" t="s">
        <v>213</v>
      </c>
      <c r="D5" s="26" t="s">
        <v>431</v>
      </c>
      <c r="E5" s="26" t="s">
        <v>498</v>
      </c>
      <c r="F5" s="26" t="s">
        <v>500</v>
      </c>
      <c r="G5" s="24" t="s">
        <v>535</v>
      </c>
      <c r="H5" s="24" t="s">
        <v>503</v>
      </c>
    </row>
    <row r="6" spans="2:8" ht="87">
      <c r="B6" s="26" t="s">
        <v>504</v>
      </c>
      <c r="C6" s="26" t="s">
        <v>558</v>
      </c>
      <c r="D6" s="26" t="s">
        <v>558</v>
      </c>
      <c r="E6" s="26" t="s">
        <v>432</v>
      </c>
      <c r="F6" s="26" t="s">
        <v>512</v>
      </c>
      <c r="G6" s="24" t="s">
        <v>526</v>
      </c>
      <c r="H6" s="24" t="s">
        <v>527</v>
      </c>
    </row>
    <row r="7" spans="2:8" ht="43.5">
      <c r="B7" s="26" t="s">
        <v>559</v>
      </c>
      <c r="C7" s="26" t="s">
        <v>213</v>
      </c>
      <c r="D7" s="26" t="s">
        <v>431</v>
      </c>
      <c r="E7" s="26" t="s">
        <v>560</v>
      </c>
      <c r="F7" s="26" t="s">
        <v>561</v>
      </c>
      <c r="G7" s="33" t="s">
        <v>563</v>
      </c>
      <c r="H7" s="33" t="s">
        <v>503</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B33D-314F-4193-B98C-85494ADDEE07}">
  <sheetPr codeName="Sheet12">
    <tabColor theme="4"/>
  </sheetPr>
  <dimension ref="B1:W172"/>
  <sheetViews>
    <sheetView showGridLines="0" zoomScale="80" zoomScaleNormal="80" workbookViewId="0">
      <pane xSplit="6" ySplit="3" topLeftCell="G120" activePane="bottomRight" state="frozen"/>
      <selection pane="topRight" activeCell="I113" sqref="I113"/>
      <selection pane="bottomLeft" activeCell="I113" sqref="I113"/>
      <selection pane="bottomRight" activeCell="H144" sqref="H144"/>
    </sheetView>
  </sheetViews>
  <sheetFormatPr defaultColWidth="8.90625" defaultRowHeight="14.5"/>
  <cols>
    <col min="1" max="3" width="2.90625" style="1" customWidth="1"/>
    <col min="4" max="4" width="4.453125" style="1" bestFit="1" customWidth="1"/>
    <col min="5" max="5" width="12.90625" style="1" bestFit="1" customWidth="1"/>
    <col min="6" max="6" width="83" style="1" customWidth="1"/>
    <col min="7" max="7" width="21.90625" style="3" bestFit="1" customWidth="1"/>
    <col min="8" max="8" width="25.453125" style="3" bestFit="1" customWidth="1"/>
    <col min="9" max="9" width="30.54296875" style="3" bestFit="1" customWidth="1"/>
    <col min="10" max="15" width="15.90625" style="1" customWidth="1"/>
    <col min="16" max="16" width="15.90625" style="3" customWidth="1"/>
    <col min="17" max="18" width="15.90625" style="1" customWidth="1"/>
    <col min="19" max="20" width="15.90625" style="2" customWidth="1"/>
    <col min="21" max="21" width="15.90625" style="3" customWidth="1"/>
    <col min="22" max="22" width="15.90625" style="2" customWidth="1"/>
    <col min="23" max="23" width="86.54296875" style="1" customWidth="1"/>
    <col min="24" max="16384" width="8.90625" style="1"/>
  </cols>
  <sheetData>
    <row r="1" spans="4:23">
      <c r="H1" s="15" t="s">
        <v>341</v>
      </c>
      <c r="I1" s="15" t="s">
        <v>341</v>
      </c>
      <c r="J1" s="15" t="s">
        <v>341</v>
      </c>
      <c r="K1" s="15" t="s">
        <v>341</v>
      </c>
      <c r="L1" s="3"/>
      <c r="M1" s="15"/>
      <c r="N1" s="15" t="s">
        <v>341</v>
      </c>
      <c r="O1" s="15" t="s">
        <v>341</v>
      </c>
      <c r="Q1" s="15" t="s">
        <v>341</v>
      </c>
    </row>
    <row r="2" spans="4:23" s="5" customFormat="1">
      <c r="D2" s="14" t="s">
        <v>340</v>
      </c>
      <c r="E2" s="13"/>
      <c r="F2" s="13"/>
      <c r="G2" s="12" t="s">
        <v>339</v>
      </c>
      <c r="H2" s="12"/>
      <c r="I2" s="12"/>
      <c r="J2" s="11" t="s">
        <v>338</v>
      </c>
      <c r="K2" s="11"/>
      <c r="L2" s="11"/>
      <c r="M2" s="11"/>
      <c r="N2" s="11"/>
      <c r="O2" s="11"/>
      <c r="P2" s="11"/>
      <c r="Q2" s="10" t="s">
        <v>337</v>
      </c>
      <c r="R2" s="10"/>
      <c r="S2" s="10"/>
      <c r="T2" s="10"/>
      <c r="U2" s="10"/>
      <c r="V2" s="10"/>
      <c r="W2" s="10"/>
    </row>
    <row r="3" spans="4:23" s="5" customFormat="1" ht="14.4" customHeight="1">
      <c r="D3" s="8" t="s">
        <v>336</v>
      </c>
      <c r="E3" s="8" t="s">
        <v>335</v>
      </c>
      <c r="F3" s="8" t="s">
        <v>334</v>
      </c>
      <c r="G3" s="8" t="s">
        <v>333</v>
      </c>
      <c r="H3" s="8" t="s">
        <v>332</v>
      </c>
      <c r="I3" s="8" t="s">
        <v>331</v>
      </c>
      <c r="J3" s="9" t="s">
        <v>330</v>
      </c>
      <c r="K3" s="9" t="s">
        <v>329</v>
      </c>
      <c r="L3" s="9" t="s">
        <v>328</v>
      </c>
      <c r="M3" s="9" t="s">
        <v>327</v>
      </c>
      <c r="N3" s="9" t="s">
        <v>326</v>
      </c>
      <c r="O3" s="8" t="s">
        <v>325</v>
      </c>
      <c r="P3" s="8" t="s">
        <v>324</v>
      </c>
      <c r="Q3" s="8" t="s">
        <v>323</v>
      </c>
      <c r="R3" s="9" t="s">
        <v>322</v>
      </c>
      <c r="S3" s="9" t="s">
        <v>321</v>
      </c>
      <c r="T3" s="9" t="s">
        <v>320</v>
      </c>
      <c r="U3" s="8" t="s">
        <v>319</v>
      </c>
      <c r="V3" s="9" t="s">
        <v>318</v>
      </c>
      <c r="W3" s="8" t="s">
        <v>317</v>
      </c>
    </row>
    <row r="4" spans="4:23" s="5" customFormat="1">
      <c r="D4" s="5">
        <v>1</v>
      </c>
      <c r="E4" s="5" t="s">
        <v>205</v>
      </c>
      <c r="F4" s="5" t="s">
        <v>316</v>
      </c>
      <c r="G4" s="5" t="s">
        <v>36</v>
      </c>
      <c r="H4" s="5" t="s">
        <v>197</v>
      </c>
      <c r="I4" s="5" t="s">
        <v>84</v>
      </c>
      <c r="J4" s="5">
        <v>1</v>
      </c>
      <c r="L4" s="5" t="s">
        <v>53</v>
      </c>
      <c r="O4" s="5" t="s">
        <v>132</v>
      </c>
      <c r="P4" s="6" t="s">
        <v>55</v>
      </c>
      <c r="Q4" s="5" t="s">
        <v>176</v>
      </c>
      <c r="R4" s="5" t="s">
        <v>203</v>
      </c>
      <c r="S4" s="7" t="s">
        <v>203</v>
      </c>
      <c r="T4" s="5" t="s">
        <v>271</v>
      </c>
      <c r="U4" s="6">
        <v>4000</v>
      </c>
      <c r="V4" s="5" t="s">
        <v>201</v>
      </c>
      <c r="W4" s="5">
        <v>0</v>
      </c>
    </row>
    <row r="5" spans="4:23" s="5" customFormat="1">
      <c r="D5" s="5">
        <v>2</v>
      </c>
      <c r="E5" s="5" t="s">
        <v>205</v>
      </c>
      <c r="F5" s="5" t="s">
        <v>315</v>
      </c>
      <c r="G5" s="5" t="s">
        <v>27</v>
      </c>
      <c r="H5" s="5" t="s">
        <v>197</v>
      </c>
      <c r="I5" s="5" t="s">
        <v>84</v>
      </c>
      <c r="J5" s="5">
        <v>1</v>
      </c>
      <c r="L5" s="5" t="s">
        <v>53</v>
      </c>
      <c r="O5" s="5" t="s">
        <v>132</v>
      </c>
      <c r="P5" s="6" t="s">
        <v>141</v>
      </c>
      <c r="Q5" s="5" t="s">
        <v>176</v>
      </c>
      <c r="R5" s="5" t="s">
        <v>203</v>
      </c>
      <c r="S5" s="7" t="s">
        <v>203</v>
      </c>
      <c r="T5" s="5" t="s">
        <v>314</v>
      </c>
      <c r="U5" s="6">
        <v>0.7</v>
      </c>
      <c r="V5" s="5" t="s">
        <v>215</v>
      </c>
      <c r="W5" s="5">
        <v>0</v>
      </c>
    </row>
    <row r="6" spans="4:23" s="5" customFormat="1">
      <c r="D6" s="5">
        <v>3</v>
      </c>
      <c r="E6" s="5" t="s">
        <v>205</v>
      </c>
      <c r="F6" s="5" t="s">
        <v>313</v>
      </c>
      <c r="G6" s="5" t="s">
        <v>45</v>
      </c>
      <c r="H6" s="5" t="s">
        <v>197</v>
      </c>
      <c r="I6" s="5" t="s">
        <v>84</v>
      </c>
      <c r="J6" s="5">
        <v>1</v>
      </c>
      <c r="L6" s="5" t="s">
        <v>53</v>
      </c>
      <c r="O6" s="5" t="s">
        <v>63</v>
      </c>
      <c r="P6" s="6" t="s">
        <v>49</v>
      </c>
      <c r="Q6" s="5" t="s">
        <v>176</v>
      </c>
      <c r="R6" s="5" t="s">
        <v>203</v>
      </c>
      <c r="S6" s="7" t="s">
        <v>203</v>
      </c>
      <c r="T6" s="5" t="s">
        <v>227</v>
      </c>
      <c r="U6" s="6">
        <v>81.466220000000007</v>
      </c>
      <c r="V6" s="5" t="s">
        <v>207</v>
      </c>
      <c r="W6" s="5">
        <v>0</v>
      </c>
    </row>
    <row r="7" spans="4:23" s="5" customFormat="1">
      <c r="D7" s="5">
        <v>4</v>
      </c>
      <c r="E7" s="5" t="s">
        <v>205</v>
      </c>
      <c r="F7" s="5" t="s">
        <v>312</v>
      </c>
      <c r="G7" s="5" t="s">
        <v>45</v>
      </c>
      <c r="H7" s="5" t="s">
        <v>197</v>
      </c>
      <c r="I7" s="5" t="s">
        <v>84</v>
      </c>
      <c r="J7" s="5">
        <v>1</v>
      </c>
      <c r="L7" s="5" t="s">
        <v>53</v>
      </c>
      <c r="O7" s="5" t="s">
        <v>63</v>
      </c>
      <c r="P7" s="6" t="s">
        <v>31</v>
      </c>
      <c r="Q7" s="5" t="s">
        <v>176</v>
      </c>
      <c r="R7" s="5" t="s">
        <v>203</v>
      </c>
      <c r="S7" s="7" t="s">
        <v>203</v>
      </c>
      <c r="T7" s="5" t="s">
        <v>227</v>
      </c>
      <c r="U7" s="6">
        <v>5121.6000000000004</v>
      </c>
      <c r="V7" s="5" t="s">
        <v>207</v>
      </c>
      <c r="W7" s="5">
        <v>0</v>
      </c>
    </row>
    <row r="8" spans="4:23" s="5" customFormat="1">
      <c r="D8" s="5">
        <v>5</v>
      </c>
      <c r="E8" s="5" t="s">
        <v>205</v>
      </c>
      <c r="F8" s="5" t="s">
        <v>311</v>
      </c>
      <c r="G8" s="5" t="s">
        <v>27</v>
      </c>
      <c r="H8" s="5" t="s">
        <v>72</v>
      </c>
      <c r="I8" s="5" t="s">
        <v>100</v>
      </c>
      <c r="J8" s="5">
        <v>2</v>
      </c>
      <c r="K8" s="5">
        <v>1</v>
      </c>
      <c r="L8" s="5" t="s">
        <v>53</v>
      </c>
      <c r="N8" s="5" t="s">
        <v>70</v>
      </c>
      <c r="O8" s="5" t="s">
        <v>25</v>
      </c>
      <c r="P8" s="6" t="s">
        <v>141</v>
      </c>
      <c r="Q8" s="5" t="s">
        <v>176</v>
      </c>
      <c r="R8" s="5" t="s">
        <v>165</v>
      </c>
      <c r="S8" s="7" t="s">
        <v>237</v>
      </c>
      <c r="T8" s="5" t="s">
        <v>282</v>
      </c>
      <c r="U8" s="6">
        <v>1</v>
      </c>
      <c r="V8" s="5" t="s">
        <v>215</v>
      </c>
      <c r="W8" s="5">
        <v>0</v>
      </c>
    </row>
    <row r="9" spans="4:23" s="5" customFormat="1">
      <c r="D9" s="5">
        <v>6</v>
      </c>
      <c r="E9" s="5" t="s">
        <v>205</v>
      </c>
      <c r="F9" s="5" t="s">
        <v>310</v>
      </c>
      <c r="G9" s="5" t="s">
        <v>27</v>
      </c>
      <c r="H9" s="5" t="s">
        <v>197</v>
      </c>
      <c r="I9" s="5" t="s">
        <v>84</v>
      </c>
      <c r="J9" s="5">
        <v>1</v>
      </c>
      <c r="L9" s="5" t="s">
        <v>53</v>
      </c>
      <c r="O9" s="5" t="s">
        <v>63</v>
      </c>
      <c r="P9" s="6" t="s">
        <v>47</v>
      </c>
      <c r="Q9" s="5" t="s">
        <v>176</v>
      </c>
      <c r="R9" s="5" t="s">
        <v>203</v>
      </c>
      <c r="S9" s="7" t="s">
        <v>203</v>
      </c>
      <c r="T9" s="5" t="s">
        <v>227</v>
      </c>
      <c r="U9" s="6">
        <v>140</v>
      </c>
      <c r="V9" s="5" t="s">
        <v>215</v>
      </c>
      <c r="W9" s="5">
        <v>0</v>
      </c>
    </row>
    <row r="10" spans="4:23" s="5" customFormat="1">
      <c r="D10" s="5">
        <v>7</v>
      </c>
      <c r="E10" s="5" t="s">
        <v>205</v>
      </c>
      <c r="F10" s="5" t="s">
        <v>309</v>
      </c>
      <c r="G10" s="5" t="s">
        <v>45</v>
      </c>
      <c r="H10" s="5" t="s">
        <v>197</v>
      </c>
      <c r="I10" s="5" t="s">
        <v>84</v>
      </c>
      <c r="J10" s="5">
        <v>1</v>
      </c>
      <c r="L10" s="5" t="s">
        <v>53</v>
      </c>
      <c r="O10" s="5" t="s">
        <v>63</v>
      </c>
      <c r="P10" s="6" t="s">
        <v>31</v>
      </c>
      <c r="Q10" s="5" t="s">
        <v>176</v>
      </c>
      <c r="R10" s="5" t="s">
        <v>203</v>
      </c>
      <c r="S10" s="7" t="s">
        <v>203</v>
      </c>
      <c r="T10" s="5" t="s">
        <v>227</v>
      </c>
      <c r="U10" s="6">
        <v>7000</v>
      </c>
      <c r="V10" s="5" t="s">
        <v>207</v>
      </c>
      <c r="W10" s="5">
        <v>0</v>
      </c>
    </row>
    <row r="11" spans="4:23" s="5" customFormat="1">
      <c r="D11" s="5">
        <v>8</v>
      </c>
      <c r="E11" s="5" t="s">
        <v>205</v>
      </c>
      <c r="F11" s="5" t="s">
        <v>308</v>
      </c>
      <c r="G11" s="5" t="s">
        <v>27</v>
      </c>
      <c r="H11" s="5" t="s">
        <v>197</v>
      </c>
      <c r="I11" s="5" t="s">
        <v>84</v>
      </c>
      <c r="J11" s="5">
        <v>3</v>
      </c>
      <c r="L11" s="5" t="s">
        <v>41</v>
      </c>
      <c r="P11" s="6" t="s">
        <v>78</v>
      </c>
      <c r="Q11" s="5" t="s">
        <v>176</v>
      </c>
      <c r="R11" s="5" t="s">
        <v>242</v>
      </c>
      <c r="S11" s="7" t="s">
        <v>241</v>
      </c>
      <c r="T11" s="5" t="s">
        <v>307</v>
      </c>
      <c r="U11" s="6">
        <v>10</v>
      </c>
      <c r="V11" s="5" t="s">
        <v>218</v>
      </c>
      <c r="W11" s="5">
        <v>0</v>
      </c>
    </row>
    <row r="12" spans="4:23" s="5" customFormat="1">
      <c r="D12" s="5">
        <v>9</v>
      </c>
      <c r="E12" s="5" t="s">
        <v>205</v>
      </c>
      <c r="F12" s="5" t="s">
        <v>306</v>
      </c>
      <c r="G12" s="5" t="s">
        <v>45</v>
      </c>
      <c r="H12" s="5" t="s">
        <v>85</v>
      </c>
      <c r="I12" s="5" t="s">
        <v>84</v>
      </c>
      <c r="J12" s="5">
        <v>1</v>
      </c>
      <c r="K12" s="5">
        <v>2</v>
      </c>
      <c r="L12" s="5" t="s">
        <v>41</v>
      </c>
      <c r="N12" s="5" t="s">
        <v>103</v>
      </c>
      <c r="O12" s="5" t="s">
        <v>63</v>
      </c>
      <c r="P12" s="6" t="s">
        <v>55</v>
      </c>
      <c r="Q12" s="5" t="s">
        <v>176</v>
      </c>
      <c r="R12" s="5" t="s">
        <v>175</v>
      </c>
      <c r="S12" s="7" t="s">
        <v>237</v>
      </c>
      <c r="T12" s="5" t="s">
        <v>249</v>
      </c>
      <c r="U12" s="6">
        <v>2600</v>
      </c>
      <c r="V12" s="5" t="s">
        <v>207</v>
      </c>
      <c r="W12" s="5" t="s">
        <v>305</v>
      </c>
    </row>
    <row r="13" spans="4:23" s="5" customFormat="1">
      <c r="D13" s="5">
        <v>10</v>
      </c>
      <c r="E13" s="5" t="s">
        <v>205</v>
      </c>
      <c r="F13" s="5" t="s">
        <v>304</v>
      </c>
      <c r="G13" s="5" t="s">
        <v>36</v>
      </c>
      <c r="H13" s="5" t="s">
        <v>197</v>
      </c>
      <c r="I13" s="5" t="s">
        <v>84</v>
      </c>
      <c r="J13" s="5">
        <v>3</v>
      </c>
      <c r="L13" s="5" t="s">
        <v>41</v>
      </c>
      <c r="O13" s="5" t="s">
        <v>63</v>
      </c>
      <c r="P13" s="6" t="s">
        <v>49</v>
      </c>
      <c r="Q13" s="5" t="s">
        <v>176</v>
      </c>
      <c r="R13" s="5" t="s">
        <v>242</v>
      </c>
      <c r="S13" s="7" t="s">
        <v>241</v>
      </c>
      <c r="T13" s="5" t="s">
        <v>240</v>
      </c>
      <c r="U13" s="6">
        <v>60</v>
      </c>
      <c r="V13" s="5" t="s">
        <v>222</v>
      </c>
      <c r="W13" s="5" t="s">
        <v>303</v>
      </c>
    </row>
    <row r="14" spans="4:23" s="5" customFormat="1">
      <c r="D14" s="5">
        <v>11</v>
      </c>
      <c r="E14" s="5" t="s">
        <v>205</v>
      </c>
      <c r="F14" s="5" t="s">
        <v>302</v>
      </c>
      <c r="G14" s="5" t="s">
        <v>36</v>
      </c>
      <c r="H14" s="5" t="s">
        <v>72</v>
      </c>
      <c r="I14" s="5" t="s">
        <v>84</v>
      </c>
      <c r="J14" s="5">
        <v>2</v>
      </c>
      <c r="K14" s="5">
        <v>6</v>
      </c>
      <c r="L14" s="5" t="s">
        <v>41</v>
      </c>
      <c r="N14" s="5" t="s">
        <v>70</v>
      </c>
      <c r="O14" s="5" t="s">
        <v>63</v>
      </c>
      <c r="P14" s="6" t="s">
        <v>55</v>
      </c>
      <c r="Q14" s="5" t="s">
        <v>176</v>
      </c>
      <c r="R14" s="5" t="s">
        <v>165</v>
      </c>
      <c r="S14" s="7" t="s">
        <v>237</v>
      </c>
      <c r="T14" s="5" t="s">
        <v>236</v>
      </c>
      <c r="U14" s="6">
        <v>3004</v>
      </c>
      <c r="V14" s="5" t="s">
        <v>222</v>
      </c>
      <c r="W14" s="5" t="s">
        <v>301</v>
      </c>
    </row>
    <row r="15" spans="4:23" s="5" customFormat="1">
      <c r="D15" s="5">
        <v>12</v>
      </c>
      <c r="E15" s="5" t="s">
        <v>205</v>
      </c>
      <c r="F15" s="5" t="s">
        <v>300</v>
      </c>
      <c r="G15" s="5" t="s">
        <v>36</v>
      </c>
      <c r="J15" s="5">
        <v>1</v>
      </c>
      <c r="L15" s="5" t="s">
        <v>41</v>
      </c>
      <c r="P15" s="6" t="s">
        <v>49</v>
      </c>
      <c r="Q15" s="5" t="s">
        <v>176</v>
      </c>
      <c r="R15" s="5" t="s">
        <v>203</v>
      </c>
      <c r="S15" s="7" t="s">
        <v>203</v>
      </c>
      <c r="T15" s="5" t="s">
        <v>219</v>
      </c>
      <c r="U15" s="6">
        <v>88.9</v>
      </c>
      <c r="V15" s="5" t="s">
        <v>222</v>
      </c>
      <c r="W15" s="5">
        <v>0</v>
      </c>
    </row>
    <row r="16" spans="4:23" s="5" customFormat="1">
      <c r="D16" s="5">
        <v>13</v>
      </c>
      <c r="E16" s="5" t="s">
        <v>205</v>
      </c>
      <c r="F16" s="5" t="s">
        <v>299</v>
      </c>
      <c r="G16" s="5" t="s">
        <v>36</v>
      </c>
      <c r="H16" s="5" t="s">
        <v>72</v>
      </c>
      <c r="I16" s="5" t="s">
        <v>84</v>
      </c>
      <c r="J16" s="5">
        <v>1</v>
      </c>
      <c r="L16" s="5" t="s">
        <v>41</v>
      </c>
      <c r="N16" s="5" t="s">
        <v>79</v>
      </c>
      <c r="O16" s="5" t="s">
        <v>63</v>
      </c>
      <c r="P16" s="6" t="s">
        <v>55</v>
      </c>
      <c r="Q16" s="5" t="s">
        <v>176</v>
      </c>
      <c r="R16" s="5" t="s">
        <v>175</v>
      </c>
      <c r="S16" s="7" t="s">
        <v>224</v>
      </c>
      <c r="T16" s="5" t="s">
        <v>247</v>
      </c>
      <c r="U16" s="6">
        <v>1300</v>
      </c>
      <c r="V16" s="5" t="s">
        <v>201</v>
      </c>
      <c r="W16" s="5">
        <v>0</v>
      </c>
    </row>
    <row r="17" spans="4:23" s="5" customFormat="1">
      <c r="D17" s="5">
        <v>14</v>
      </c>
      <c r="E17" s="5" t="s">
        <v>205</v>
      </c>
      <c r="F17" s="5" t="s">
        <v>298</v>
      </c>
      <c r="G17" s="5" t="s">
        <v>36</v>
      </c>
      <c r="H17" s="5" t="s">
        <v>72</v>
      </c>
      <c r="I17" s="5" t="s">
        <v>84</v>
      </c>
      <c r="J17" s="5">
        <v>1</v>
      </c>
      <c r="L17" s="5" t="s">
        <v>41</v>
      </c>
      <c r="N17" s="5" t="s">
        <v>79</v>
      </c>
      <c r="O17" s="5" t="s">
        <v>63</v>
      </c>
      <c r="P17" s="6" t="s">
        <v>51</v>
      </c>
      <c r="Q17" s="5" t="s">
        <v>176</v>
      </c>
      <c r="R17" s="5" t="s">
        <v>175</v>
      </c>
      <c r="S17" s="7" t="s">
        <v>224</v>
      </c>
      <c r="T17" s="5" t="s">
        <v>247</v>
      </c>
      <c r="U17" s="6">
        <v>540</v>
      </c>
      <c r="V17" s="5" t="s">
        <v>201</v>
      </c>
      <c r="W17" s="5">
        <v>0</v>
      </c>
    </row>
    <row r="18" spans="4:23" s="5" customFormat="1">
      <c r="D18" s="5">
        <v>15</v>
      </c>
      <c r="E18" s="5" t="s">
        <v>205</v>
      </c>
      <c r="F18" s="5" t="s">
        <v>297</v>
      </c>
      <c r="G18" s="5" t="s">
        <v>45</v>
      </c>
      <c r="H18" s="5" t="s">
        <v>197</v>
      </c>
      <c r="I18" s="5" t="s">
        <v>84</v>
      </c>
      <c r="J18" s="5">
        <v>1</v>
      </c>
      <c r="L18" s="5" t="s">
        <v>41</v>
      </c>
      <c r="O18" s="5" t="s">
        <v>63</v>
      </c>
      <c r="P18" s="6" t="s">
        <v>31</v>
      </c>
      <c r="Q18" s="5" t="s">
        <v>176</v>
      </c>
      <c r="R18" s="5" t="s">
        <v>203</v>
      </c>
      <c r="S18" s="7" t="s">
        <v>203</v>
      </c>
      <c r="T18" s="5" t="s">
        <v>271</v>
      </c>
      <c r="U18" s="6">
        <v>5500</v>
      </c>
      <c r="V18" s="5" t="s">
        <v>244</v>
      </c>
      <c r="W18" s="5">
        <v>0</v>
      </c>
    </row>
    <row r="19" spans="4:23" s="5" customFormat="1">
      <c r="D19" s="5">
        <v>16</v>
      </c>
      <c r="E19" s="5" t="s">
        <v>205</v>
      </c>
      <c r="F19" s="5" t="s">
        <v>296</v>
      </c>
      <c r="G19" s="5" t="s">
        <v>36</v>
      </c>
      <c r="H19" s="5" t="s">
        <v>85</v>
      </c>
      <c r="I19" s="5" t="s">
        <v>84</v>
      </c>
      <c r="J19" s="5">
        <v>1</v>
      </c>
      <c r="L19" s="5" t="s">
        <v>41</v>
      </c>
      <c r="N19" s="5" t="s">
        <v>70</v>
      </c>
      <c r="O19" s="5" t="s">
        <v>63</v>
      </c>
      <c r="P19" s="6" t="s">
        <v>51</v>
      </c>
      <c r="Q19" s="5" t="s">
        <v>176</v>
      </c>
      <c r="R19" s="5" t="s">
        <v>175</v>
      </c>
      <c r="S19" s="7" t="s">
        <v>237</v>
      </c>
      <c r="T19" s="5" t="s">
        <v>249</v>
      </c>
      <c r="U19" s="6">
        <v>501</v>
      </c>
      <c r="V19" s="5" t="s">
        <v>201</v>
      </c>
      <c r="W19" s="5">
        <v>0</v>
      </c>
    </row>
    <row r="20" spans="4:23" s="5" customFormat="1">
      <c r="D20" s="5">
        <v>17</v>
      </c>
      <c r="E20" s="5" t="s">
        <v>205</v>
      </c>
      <c r="F20" s="5" t="s">
        <v>295</v>
      </c>
      <c r="G20" s="5" t="s">
        <v>45</v>
      </c>
      <c r="H20" s="5" t="s">
        <v>85</v>
      </c>
      <c r="I20" s="5" t="s">
        <v>84</v>
      </c>
      <c r="J20" s="5">
        <v>1</v>
      </c>
      <c r="L20" s="5" t="s">
        <v>41</v>
      </c>
      <c r="O20" s="5" t="s">
        <v>63</v>
      </c>
      <c r="P20" s="6" t="s">
        <v>47</v>
      </c>
      <c r="Q20" s="5" t="s">
        <v>176</v>
      </c>
      <c r="R20" s="5" t="s">
        <v>175</v>
      </c>
      <c r="S20" s="7" t="s">
        <v>224</v>
      </c>
      <c r="T20" s="5" t="s">
        <v>223</v>
      </c>
      <c r="U20" s="6">
        <v>240</v>
      </c>
      <c r="V20" s="5" t="s">
        <v>207</v>
      </c>
      <c r="W20" s="5">
        <v>0</v>
      </c>
    </row>
    <row r="21" spans="4:23" s="5" customFormat="1">
      <c r="D21" s="5">
        <v>18</v>
      </c>
      <c r="E21" s="5" t="s">
        <v>205</v>
      </c>
      <c r="F21" s="5" t="s">
        <v>294</v>
      </c>
      <c r="G21" s="5" t="s">
        <v>36</v>
      </c>
      <c r="H21" s="5" t="s">
        <v>197</v>
      </c>
      <c r="I21" s="5" t="s">
        <v>84</v>
      </c>
      <c r="J21" s="5">
        <v>3</v>
      </c>
      <c r="L21" s="5" t="s">
        <v>177</v>
      </c>
      <c r="O21" s="5" t="s">
        <v>63</v>
      </c>
      <c r="P21" s="6" t="s">
        <v>141</v>
      </c>
      <c r="Q21" s="5" t="s">
        <v>176</v>
      </c>
      <c r="R21" s="5" t="s">
        <v>242</v>
      </c>
      <c r="S21" s="7" t="s">
        <v>241</v>
      </c>
      <c r="T21" s="5" t="s">
        <v>293</v>
      </c>
      <c r="U21" s="6">
        <v>0.3</v>
      </c>
      <c r="V21" s="5" t="s">
        <v>222</v>
      </c>
      <c r="W21" s="5">
        <v>0</v>
      </c>
    </row>
    <row r="22" spans="4:23" s="5" customFormat="1">
      <c r="D22" s="5">
        <v>19</v>
      </c>
      <c r="E22" s="5" t="s">
        <v>205</v>
      </c>
      <c r="F22" s="5" t="s">
        <v>292</v>
      </c>
      <c r="G22" s="5" t="s">
        <v>36</v>
      </c>
      <c r="J22" s="5">
        <v>1</v>
      </c>
      <c r="L22" s="5" t="s">
        <v>177</v>
      </c>
      <c r="P22" s="6" t="s">
        <v>49</v>
      </c>
      <c r="Q22" s="5" t="s">
        <v>176</v>
      </c>
      <c r="R22" s="5" t="s">
        <v>175</v>
      </c>
      <c r="S22" s="7" t="s">
        <v>237</v>
      </c>
      <c r="T22" s="5" t="s">
        <v>249</v>
      </c>
      <c r="U22" s="6">
        <v>55.2</v>
      </c>
      <c r="V22" s="5" t="s">
        <v>222</v>
      </c>
      <c r="W22" s="5">
        <v>0</v>
      </c>
    </row>
    <row r="23" spans="4:23" s="5" customFormat="1">
      <c r="D23" s="5">
        <v>20</v>
      </c>
      <c r="E23" s="5" t="s">
        <v>205</v>
      </c>
      <c r="F23" s="5" t="s">
        <v>291</v>
      </c>
      <c r="G23" s="5" t="s">
        <v>36</v>
      </c>
      <c r="H23" s="5" t="s">
        <v>197</v>
      </c>
      <c r="I23" s="5" t="s">
        <v>84</v>
      </c>
      <c r="J23" s="5">
        <v>1</v>
      </c>
      <c r="L23" s="5" t="s">
        <v>177</v>
      </c>
      <c r="O23" s="5" t="s">
        <v>63</v>
      </c>
      <c r="P23" s="6" t="s">
        <v>31</v>
      </c>
      <c r="Q23" s="5" t="s">
        <v>176</v>
      </c>
      <c r="R23" s="5" t="s">
        <v>203</v>
      </c>
      <c r="S23" s="7" t="s">
        <v>203</v>
      </c>
      <c r="T23" s="5" t="s">
        <v>227</v>
      </c>
      <c r="U23" s="6">
        <v>7045</v>
      </c>
      <c r="V23" s="5" t="s">
        <v>201</v>
      </c>
      <c r="W23" s="5">
        <v>0</v>
      </c>
    </row>
    <row r="24" spans="4:23" s="5" customFormat="1">
      <c r="D24" s="5">
        <v>21</v>
      </c>
      <c r="E24" s="5" t="s">
        <v>205</v>
      </c>
      <c r="F24" s="5" t="s">
        <v>290</v>
      </c>
      <c r="G24" s="5" t="s">
        <v>27</v>
      </c>
      <c r="J24" s="5">
        <v>1</v>
      </c>
      <c r="L24" s="5" t="s">
        <v>177</v>
      </c>
      <c r="P24" s="6" t="s">
        <v>31</v>
      </c>
      <c r="Q24" s="5" t="s">
        <v>176</v>
      </c>
      <c r="R24" s="5" t="s">
        <v>203</v>
      </c>
      <c r="S24" s="7" t="s">
        <v>203</v>
      </c>
      <c r="T24" s="5" t="s">
        <v>271</v>
      </c>
      <c r="U24" s="6">
        <v>5402.9</v>
      </c>
      <c r="V24" s="5" t="s">
        <v>215</v>
      </c>
      <c r="W24" s="5">
        <v>0</v>
      </c>
    </row>
    <row r="25" spans="4:23" s="5" customFormat="1">
      <c r="D25" s="5">
        <v>22</v>
      </c>
      <c r="E25" s="5" t="s">
        <v>205</v>
      </c>
      <c r="F25" s="5" t="s">
        <v>289</v>
      </c>
      <c r="G25" s="5" t="s">
        <v>36</v>
      </c>
      <c r="H25" s="5" t="s">
        <v>72</v>
      </c>
      <c r="I25" s="5" t="s">
        <v>84</v>
      </c>
      <c r="J25" s="5">
        <v>1</v>
      </c>
      <c r="L25" s="5" t="s">
        <v>177</v>
      </c>
      <c r="N25" s="5" t="s">
        <v>79</v>
      </c>
      <c r="O25" s="5" t="s">
        <v>63</v>
      </c>
      <c r="P25" s="6" t="s">
        <v>51</v>
      </c>
      <c r="Q25" s="5" t="s">
        <v>176</v>
      </c>
      <c r="R25" s="5" t="s">
        <v>175</v>
      </c>
      <c r="S25" s="7" t="s">
        <v>224</v>
      </c>
      <c r="T25" s="5" t="s">
        <v>247</v>
      </c>
      <c r="U25" s="6">
        <v>613</v>
      </c>
      <c r="V25" s="5" t="s">
        <v>201</v>
      </c>
      <c r="W25" s="5">
        <v>0</v>
      </c>
    </row>
    <row r="26" spans="4:23" s="5" customFormat="1">
      <c r="D26" s="5">
        <v>23</v>
      </c>
      <c r="E26" s="5" t="s">
        <v>205</v>
      </c>
      <c r="F26" s="5" t="s">
        <v>288</v>
      </c>
      <c r="G26" s="5" t="s">
        <v>45</v>
      </c>
      <c r="H26" s="5" t="s">
        <v>72</v>
      </c>
      <c r="I26" s="5" t="s">
        <v>84</v>
      </c>
      <c r="J26" s="5">
        <v>1</v>
      </c>
      <c r="L26" s="5" t="s">
        <v>177</v>
      </c>
      <c r="N26" s="5" t="s">
        <v>79</v>
      </c>
      <c r="O26" s="5" t="s">
        <v>63</v>
      </c>
      <c r="P26" s="6" t="s">
        <v>31</v>
      </c>
      <c r="Q26" s="5" t="s">
        <v>176</v>
      </c>
      <c r="R26" s="5" t="s">
        <v>175</v>
      </c>
      <c r="S26" s="7" t="s">
        <v>224</v>
      </c>
      <c r="T26" s="5" t="s">
        <v>247</v>
      </c>
      <c r="U26" s="6">
        <v>5800</v>
      </c>
      <c r="V26" s="5" t="s">
        <v>207</v>
      </c>
      <c r="W26" s="5" t="s">
        <v>287</v>
      </c>
    </row>
    <row r="27" spans="4:23" s="5" customFormat="1">
      <c r="D27" s="5">
        <v>24</v>
      </c>
      <c r="E27" s="5" t="s">
        <v>205</v>
      </c>
      <c r="F27" s="5" t="s">
        <v>286</v>
      </c>
      <c r="G27" s="5" t="s">
        <v>45</v>
      </c>
      <c r="H27" s="5" t="s">
        <v>197</v>
      </c>
      <c r="I27" s="5" t="s">
        <v>84</v>
      </c>
      <c r="J27" s="5">
        <v>3</v>
      </c>
      <c r="L27" s="5" t="s">
        <v>177</v>
      </c>
      <c r="O27" s="5" t="s">
        <v>63</v>
      </c>
      <c r="P27" s="6" t="s">
        <v>49</v>
      </c>
      <c r="Q27" s="5" t="s">
        <v>176</v>
      </c>
      <c r="R27" s="5" t="s">
        <v>242</v>
      </c>
      <c r="S27" s="7" t="s">
        <v>241</v>
      </c>
      <c r="T27" s="5" t="s">
        <v>240</v>
      </c>
      <c r="U27" s="6">
        <v>74.5</v>
      </c>
      <c r="V27" s="5" t="s">
        <v>244</v>
      </c>
      <c r="W27" s="5" t="s">
        <v>285</v>
      </c>
    </row>
    <row r="28" spans="4:23" s="5" customFormat="1">
      <c r="D28" s="5">
        <v>25</v>
      </c>
      <c r="E28" s="5" t="s">
        <v>205</v>
      </c>
      <c r="F28" s="5" t="s">
        <v>284</v>
      </c>
      <c r="G28" s="5" t="s">
        <v>36</v>
      </c>
      <c r="H28" s="5" t="s">
        <v>197</v>
      </c>
      <c r="I28" s="5" t="s">
        <v>84</v>
      </c>
      <c r="J28" s="5">
        <v>1</v>
      </c>
      <c r="L28" s="5" t="s">
        <v>177</v>
      </c>
      <c r="O28" s="5" t="s">
        <v>38</v>
      </c>
      <c r="P28" s="6" t="s">
        <v>44</v>
      </c>
      <c r="Q28" s="5" t="s">
        <v>176</v>
      </c>
      <c r="R28" s="5" t="s">
        <v>203</v>
      </c>
      <c r="S28" s="7" t="s">
        <v>203</v>
      </c>
      <c r="T28" s="5" t="s">
        <v>227</v>
      </c>
      <c r="U28" s="6">
        <v>21070</v>
      </c>
      <c r="V28" s="5" t="s">
        <v>201</v>
      </c>
      <c r="W28" s="5">
        <v>0</v>
      </c>
    </row>
    <row r="29" spans="4:23" s="5" customFormat="1">
      <c r="D29" s="5">
        <v>26</v>
      </c>
      <c r="E29" s="5" t="s">
        <v>205</v>
      </c>
      <c r="F29" s="5" t="s">
        <v>283</v>
      </c>
      <c r="G29" s="5" t="s">
        <v>45</v>
      </c>
      <c r="H29" s="5" t="s">
        <v>72</v>
      </c>
      <c r="I29" s="5" t="s">
        <v>84</v>
      </c>
      <c r="J29" s="5">
        <v>1</v>
      </c>
      <c r="L29" s="5" t="s">
        <v>177</v>
      </c>
      <c r="N29" s="5" t="s">
        <v>79</v>
      </c>
      <c r="O29" s="5" t="s">
        <v>63</v>
      </c>
      <c r="P29" s="6" t="s">
        <v>47</v>
      </c>
      <c r="Q29" s="5" t="s">
        <v>176</v>
      </c>
      <c r="R29" s="5" t="s">
        <v>175</v>
      </c>
      <c r="S29" s="7" t="s">
        <v>224</v>
      </c>
      <c r="T29" s="5" t="s">
        <v>282</v>
      </c>
      <c r="U29" s="6">
        <v>250</v>
      </c>
      <c r="V29" s="5" t="s">
        <v>244</v>
      </c>
      <c r="W29" s="5" t="s">
        <v>281</v>
      </c>
    </row>
    <row r="30" spans="4:23" s="5" customFormat="1">
      <c r="D30" s="5">
        <v>27</v>
      </c>
      <c r="E30" s="5" t="s">
        <v>205</v>
      </c>
      <c r="F30" s="5" t="s">
        <v>280</v>
      </c>
      <c r="G30" s="5" t="s">
        <v>36</v>
      </c>
      <c r="J30" s="5">
        <v>1</v>
      </c>
      <c r="L30" s="5" t="s">
        <v>177</v>
      </c>
      <c r="P30" s="6" t="s">
        <v>47</v>
      </c>
      <c r="Q30" s="5" t="s">
        <v>176</v>
      </c>
      <c r="R30" s="5" t="s">
        <v>175</v>
      </c>
      <c r="S30" s="7" t="s">
        <v>237</v>
      </c>
      <c r="T30" s="5" t="s">
        <v>249</v>
      </c>
      <c r="U30" s="6">
        <v>169</v>
      </c>
      <c r="V30" s="5" t="s">
        <v>222</v>
      </c>
      <c r="W30" s="5">
        <v>0</v>
      </c>
    </row>
    <row r="31" spans="4:23" s="5" customFormat="1">
      <c r="D31" s="5">
        <v>28</v>
      </c>
      <c r="E31" s="5" t="s">
        <v>205</v>
      </c>
      <c r="F31" s="5" t="s">
        <v>279</v>
      </c>
      <c r="G31" s="5" t="s">
        <v>36</v>
      </c>
      <c r="J31" s="5">
        <v>1</v>
      </c>
      <c r="L31" s="5" t="s">
        <v>213</v>
      </c>
      <c r="P31" s="6" t="s">
        <v>51</v>
      </c>
      <c r="Q31" s="5" t="s">
        <v>176</v>
      </c>
      <c r="R31" s="5" t="s">
        <v>175</v>
      </c>
      <c r="S31" s="7" t="s">
        <v>224</v>
      </c>
      <c r="T31" s="5" t="s">
        <v>247</v>
      </c>
      <c r="U31" s="6">
        <v>712</v>
      </c>
      <c r="V31" s="5" t="s">
        <v>222</v>
      </c>
      <c r="W31" s="5">
        <v>0</v>
      </c>
    </row>
    <row r="32" spans="4:23" s="5" customFormat="1">
      <c r="D32" s="5">
        <v>29</v>
      </c>
      <c r="E32" s="5" t="s">
        <v>205</v>
      </c>
      <c r="F32" s="5" t="s">
        <v>278</v>
      </c>
      <c r="G32" s="5" t="s">
        <v>27</v>
      </c>
      <c r="J32" s="5">
        <v>1</v>
      </c>
      <c r="L32" s="5" t="s">
        <v>213</v>
      </c>
      <c r="P32" s="6" t="s">
        <v>51</v>
      </c>
      <c r="Q32" s="5" t="s">
        <v>176</v>
      </c>
      <c r="R32" s="5" t="s">
        <v>175</v>
      </c>
      <c r="S32" s="7" t="s">
        <v>237</v>
      </c>
      <c r="T32" s="5" t="s">
        <v>249</v>
      </c>
      <c r="U32" s="6">
        <v>634</v>
      </c>
      <c r="V32" s="5" t="s">
        <v>215</v>
      </c>
      <c r="W32" s="5">
        <v>0</v>
      </c>
    </row>
    <row r="33" spans="4:23" s="5" customFormat="1">
      <c r="D33" s="5">
        <v>30</v>
      </c>
      <c r="E33" s="5" t="s">
        <v>205</v>
      </c>
      <c r="F33" s="5" t="s">
        <v>277</v>
      </c>
      <c r="G33" s="5" t="s">
        <v>45</v>
      </c>
      <c r="H33" s="5" t="s">
        <v>197</v>
      </c>
      <c r="I33" s="5" t="s">
        <v>84</v>
      </c>
      <c r="J33" s="5">
        <v>1</v>
      </c>
      <c r="L33" s="5" t="s">
        <v>213</v>
      </c>
      <c r="O33" s="5" t="s">
        <v>63</v>
      </c>
      <c r="P33" s="6" t="s">
        <v>55</v>
      </c>
      <c r="Q33" s="5" t="s">
        <v>176</v>
      </c>
      <c r="R33" s="5" t="s">
        <v>203</v>
      </c>
      <c r="S33" s="7" t="s">
        <v>203</v>
      </c>
      <c r="T33" s="5" t="s">
        <v>271</v>
      </c>
      <c r="U33" s="6">
        <v>3676</v>
      </c>
      <c r="V33" s="5" t="s">
        <v>244</v>
      </c>
      <c r="W33" s="5">
        <v>0</v>
      </c>
    </row>
    <row r="34" spans="4:23" s="5" customFormat="1">
      <c r="D34" s="5">
        <v>31</v>
      </c>
      <c r="E34" s="5" t="s">
        <v>205</v>
      </c>
      <c r="F34" s="5" t="s">
        <v>276</v>
      </c>
      <c r="G34" s="5" t="s">
        <v>36</v>
      </c>
      <c r="H34" s="5" t="s">
        <v>197</v>
      </c>
      <c r="I34" s="5" t="s">
        <v>84</v>
      </c>
      <c r="J34" s="5">
        <v>1</v>
      </c>
      <c r="K34" s="5">
        <v>6</v>
      </c>
      <c r="L34" s="5" t="s">
        <v>213</v>
      </c>
      <c r="O34" s="5" t="s">
        <v>63</v>
      </c>
      <c r="P34" s="6" t="s">
        <v>47</v>
      </c>
      <c r="Q34" s="5" t="s">
        <v>176</v>
      </c>
      <c r="R34" s="5" t="s">
        <v>203</v>
      </c>
      <c r="S34" s="7" t="s">
        <v>203</v>
      </c>
      <c r="T34" s="5" t="s">
        <v>234</v>
      </c>
      <c r="U34" s="6">
        <v>298</v>
      </c>
      <c r="V34" s="5" t="s">
        <v>201</v>
      </c>
      <c r="W34" s="5">
        <v>0</v>
      </c>
    </row>
    <row r="35" spans="4:23" s="5" customFormat="1">
      <c r="D35" s="5">
        <v>32</v>
      </c>
      <c r="E35" s="5" t="s">
        <v>205</v>
      </c>
      <c r="F35" s="5" t="s">
        <v>275</v>
      </c>
      <c r="G35" s="5" t="s">
        <v>36</v>
      </c>
      <c r="J35" s="5">
        <v>1</v>
      </c>
      <c r="L35" s="5" t="s">
        <v>213</v>
      </c>
      <c r="P35" s="6" t="s">
        <v>44</v>
      </c>
      <c r="Q35" s="5" t="s">
        <v>176</v>
      </c>
      <c r="R35" s="5" t="s">
        <v>203</v>
      </c>
      <c r="S35" s="7" t="s">
        <v>203</v>
      </c>
      <c r="T35" s="5" t="s">
        <v>271</v>
      </c>
      <c r="U35" s="6">
        <v>12000</v>
      </c>
      <c r="V35" s="5" t="s">
        <v>222</v>
      </c>
      <c r="W35" s="5">
        <v>0</v>
      </c>
    </row>
    <row r="36" spans="4:23" s="5" customFormat="1">
      <c r="D36" s="5">
        <v>33</v>
      </c>
      <c r="E36" s="5" t="s">
        <v>205</v>
      </c>
      <c r="F36" s="5" t="s">
        <v>274</v>
      </c>
      <c r="G36" s="5" t="s">
        <v>36</v>
      </c>
      <c r="H36" s="5" t="s">
        <v>197</v>
      </c>
      <c r="I36" s="5" t="s">
        <v>84</v>
      </c>
      <c r="J36" s="5">
        <v>3</v>
      </c>
      <c r="L36" s="5" t="s">
        <v>213</v>
      </c>
      <c r="O36" s="5" t="s">
        <v>63</v>
      </c>
      <c r="P36" s="6" t="s">
        <v>148</v>
      </c>
      <c r="Q36" s="5" t="s">
        <v>176</v>
      </c>
      <c r="R36" s="5" t="s">
        <v>242</v>
      </c>
      <c r="S36" s="7" t="s">
        <v>241</v>
      </c>
      <c r="T36" s="5" t="s">
        <v>273</v>
      </c>
      <c r="U36" s="6">
        <v>45</v>
      </c>
      <c r="V36" s="5" t="s">
        <v>222</v>
      </c>
      <c r="W36" s="5">
        <v>0</v>
      </c>
    </row>
    <row r="37" spans="4:23" s="5" customFormat="1">
      <c r="D37" s="5">
        <v>34</v>
      </c>
      <c r="E37" s="5" t="s">
        <v>205</v>
      </c>
      <c r="F37" s="5" t="s">
        <v>272</v>
      </c>
      <c r="G37" s="5" t="s">
        <v>45</v>
      </c>
      <c r="H37" s="5" t="s">
        <v>197</v>
      </c>
      <c r="I37" s="5" t="s">
        <v>84</v>
      </c>
      <c r="J37" s="5">
        <v>1</v>
      </c>
      <c r="L37" s="5" t="s">
        <v>213</v>
      </c>
      <c r="O37" s="5" t="s">
        <v>63</v>
      </c>
      <c r="P37" s="6" t="s">
        <v>44</v>
      </c>
      <c r="Q37" s="5" t="s">
        <v>176</v>
      </c>
      <c r="R37" s="5" t="s">
        <v>203</v>
      </c>
      <c r="S37" s="7" t="s">
        <v>203</v>
      </c>
      <c r="T37" s="5" t="s">
        <v>271</v>
      </c>
      <c r="U37" s="6">
        <v>19200</v>
      </c>
      <c r="V37" s="5" t="s">
        <v>207</v>
      </c>
      <c r="W37" s="5">
        <v>0</v>
      </c>
    </row>
    <row r="38" spans="4:23" s="5" customFormat="1">
      <c r="D38" s="5">
        <v>35</v>
      </c>
      <c r="E38" s="5" t="s">
        <v>205</v>
      </c>
      <c r="F38" s="5" t="s">
        <v>270</v>
      </c>
      <c r="G38" s="5" t="s">
        <v>45</v>
      </c>
      <c r="H38" s="5" t="s">
        <v>197</v>
      </c>
      <c r="I38" s="5" t="s">
        <v>84</v>
      </c>
      <c r="J38" s="5">
        <v>3</v>
      </c>
      <c r="L38" s="5" t="s">
        <v>213</v>
      </c>
      <c r="O38" s="5" t="s">
        <v>63</v>
      </c>
      <c r="P38" s="6" t="s">
        <v>49</v>
      </c>
      <c r="Q38" s="5" t="s">
        <v>176</v>
      </c>
      <c r="R38" s="5" t="s">
        <v>242</v>
      </c>
      <c r="S38" s="7" t="s">
        <v>241</v>
      </c>
      <c r="T38" s="5" t="s">
        <v>240</v>
      </c>
      <c r="U38" s="6">
        <v>70</v>
      </c>
      <c r="V38" s="5" t="s">
        <v>207</v>
      </c>
      <c r="W38" s="5" t="s">
        <v>269</v>
      </c>
    </row>
    <row r="39" spans="4:23" s="5" customFormat="1">
      <c r="D39" s="5">
        <v>36</v>
      </c>
      <c r="E39" s="5" t="s">
        <v>205</v>
      </c>
      <c r="F39" s="5" t="s">
        <v>268</v>
      </c>
      <c r="G39" s="5" t="s">
        <v>36</v>
      </c>
      <c r="H39" s="5" t="s">
        <v>85</v>
      </c>
      <c r="I39" s="5" t="s">
        <v>71</v>
      </c>
      <c r="J39" s="5">
        <v>2</v>
      </c>
      <c r="K39" s="5">
        <v>1</v>
      </c>
      <c r="L39" s="5" t="s">
        <v>213</v>
      </c>
      <c r="N39" s="5" t="s">
        <v>70</v>
      </c>
      <c r="O39" s="5" t="s">
        <v>38</v>
      </c>
      <c r="P39" s="6" t="s">
        <v>49</v>
      </c>
      <c r="Q39" s="5" t="s">
        <v>176</v>
      </c>
      <c r="R39" s="5" t="s">
        <v>175</v>
      </c>
      <c r="S39" s="7" t="s">
        <v>237</v>
      </c>
      <c r="T39" s="5" t="s">
        <v>249</v>
      </c>
      <c r="U39" s="6">
        <v>61.7</v>
      </c>
      <c r="V39" s="5" t="s">
        <v>201</v>
      </c>
      <c r="W39" s="5" t="s">
        <v>267</v>
      </c>
    </row>
    <row r="40" spans="4:23" s="5" customFormat="1">
      <c r="D40" s="5">
        <v>37</v>
      </c>
      <c r="E40" s="5" t="s">
        <v>205</v>
      </c>
      <c r="F40" s="5" t="s">
        <v>266</v>
      </c>
      <c r="G40" s="5" t="s">
        <v>36</v>
      </c>
      <c r="H40" s="5" t="s">
        <v>85</v>
      </c>
      <c r="I40" s="5" t="s">
        <v>84</v>
      </c>
      <c r="J40" s="5">
        <v>1</v>
      </c>
      <c r="L40" s="5" t="s">
        <v>213</v>
      </c>
      <c r="N40" s="5" t="s">
        <v>79</v>
      </c>
      <c r="O40" s="5" t="s">
        <v>63</v>
      </c>
      <c r="P40" s="6" t="s">
        <v>47</v>
      </c>
      <c r="Q40" s="5" t="s">
        <v>176</v>
      </c>
      <c r="R40" s="5" t="s">
        <v>175</v>
      </c>
      <c r="S40" s="7" t="s">
        <v>224</v>
      </c>
      <c r="T40" s="5" t="s">
        <v>223</v>
      </c>
      <c r="U40" s="6">
        <v>325</v>
      </c>
      <c r="V40" s="5" t="s">
        <v>201</v>
      </c>
      <c r="W40" s="5">
        <v>0</v>
      </c>
    </row>
    <row r="41" spans="4:23" s="5" customFormat="1">
      <c r="D41" s="5">
        <v>38</v>
      </c>
      <c r="E41" s="5" t="s">
        <v>205</v>
      </c>
      <c r="F41" s="5" t="s">
        <v>265</v>
      </c>
      <c r="G41" s="5" t="s">
        <v>36</v>
      </c>
      <c r="H41" s="5" t="s">
        <v>72</v>
      </c>
      <c r="I41" s="5" t="s">
        <v>84</v>
      </c>
      <c r="J41" s="5">
        <v>1</v>
      </c>
      <c r="L41" s="5" t="s">
        <v>80</v>
      </c>
      <c r="N41" s="5" t="s">
        <v>79</v>
      </c>
      <c r="O41" s="5" t="s">
        <v>63</v>
      </c>
      <c r="P41" s="6" t="s">
        <v>55</v>
      </c>
      <c r="Q41" s="5" t="s">
        <v>176</v>
      </c>
      <c r="R41" s="5" t="s">
        <v>175</v>
      </c>
      <c r="S41" s="7" t="s">
        <v>224</v>
      </c>
      <c r="T41" s="5" t="s">
        <v>247</v>
      </c>
      <c r="U41" s="6">
        <v>2009.7629999999999</v>
      </c>
      <c r="V41" s="5" t="s">
        <v>201</v>
      </c>
      <c r="W41" s="5">
        <v>0</v>
      </c>
    </row>
    <row r="42" spans="4:23" s="5" customFormat="1">
      <c r="D42" s="5">
        <v>39</v>
      </c>
      <c r="E42" s="5" t="s">
        <v>205</v>
      </c>
      <c r="F42" s="5" t="s">
        <v>264</v>
      </c>
      <c r="G42" s="5" t="s">
        <v>36</v>
      </c>
      <c r="J42" s="5">
        <v>1</v>
      </c>
      <c r="L42" s="5" t="s">
        <v>80</v>
      </c>
      <c r="P42" s="6" t="s">
        <v>141</v>
      </c>
      <c r="Q42" s="5" t="s">
        <v>176</v>
      </c>
      <c r="R42" s="5" t="s">
        <v>175</v>
      </c>
      <c r="S42" s="7" t="s">
        <v>237</v>
      </c>
      <c r="T42" s="5" t="s">
        <v>249</v>
      </c>
      <c r="U42" s="6">
        <v>3</v>
      </c>
      <c r="V42" s="5" t="s">
        <v>222</v>
      </c>
      <c r="W42" s="5">
        <v>0</v>
      </c>
    </row>
    <row r="43" spans="4:23" s="5" customFormat="1">
      <c r="D43" s="5">
        <v>40</v>
      </c>
      <c r="E43" s="5" t="s">
        <v>205</v>
      </c>
      <c r="F43" s="5" t="s">
        <v>263</v>
      </c>
      <c r="G43" s="5" t="s">
        <v>27</v>
      </c>
      <c r="J43" s="5">
        <v>3</v>
      </c>
      <c r="L43" s="5" t="s">
        <v>80</v>
      </c>
      <c r="P43" s="6" t="s">
        <v>49</v>
      </c>
      <c r="Q43" s="5" t="s">
        <v>176</v>
      </c>
      <c r="R43" s="5" t="s">
        <v>242</v>
      </c>
      <c r="S43" s="7" t="s">
        <v>241</v>
      </c>
      <c r="T43" s="5" t="s">
        <v>240</v>
      </c>
      <c r="U43" s="6">
        <v>85</v>
      </c>
      <c r="V43" s="5" t="s">
        <v>215</v>
      </c>
      <c r="W43" s="5">
        <v>0</v>
      </c>
    </row>
    <row r="44" spans="4:23" s="5" customFormat="1">
      <c r="D44" s="5">
        <v>41</v>
      </c>
      <c r="E44" s="5" t="s">
        <v>205</v>
      </c>
      <c r="F44" s="5" t="s">
        <v>262</v>
      </c>
      <c r="G44" s="5" t="s">
        <v>36</v>
      </c>
      <c r="H44" s="5" t="s">
        <v>72</v>
      </c>
      <c r="I44" s="5" t="s">
        <v>84</v>
      </c>
      <c r="J44" s="5">
        <v>1</v>
      </c>
      <c r="L44" s="5" t="s">
        <v>80</v>
      </c>
      <c r="N44" s="5" t="s">
        <v>79</v>
      </c>
      <c r="O44" s="5" t="s">
        <v>63</v>
      </c>
      <c r="P44" s="6" t="s">
        <v>47</v>
      </c>
      <c r="Q44" s="5" t="s">
        <v>176</v>
      </c>
      <c r="R44" s="5" t="s">
        <v>175</v>
      </c>
      <c r="S44" s="7" t="s">
        <v>224</v>
      </c>
      <c r="T44" s="5" t="s">
        <v>247</v>
      </c>
      <c r="U44" s="6">
        <v>408</v>
      </c>
      <c r="V44" s="5" t="s">
        <v>201</v>
      </c>
      <c r="W44" s="5">
        <v>0</v>
      </c>
    </row>
    <row r="45" spans="4:23" s="5" customFormat="1">
      <c r="D45" s="5">
        <v>42</v>
      </c>
      <c r="E45" s="5" t="s">
        <v>205</v>
      </c>
      <c r="F45" s="5" t="s">
        <v>261</v>
      </c>
      <c r="G45" s="5" t="s">
        <v>45</v>
      </c>
      <c r="H45" s="5" t="s">
        <v>72</v>
      </c>
      <c r="I45" s="5" t="s">
        <v>84</v>
      </c>
      <c r="J45" s="5">
        <v>1</v>
      </c>
      <c r="L45" s="5" t="s">
        <v>80</v>
      </c>
      <c r="N45" s="5" t="s">
        <v>79</v>
      </c>
      <c r="O45" s="5" t="s">
        <v>63</v>
      </c>
      <c r="P45" s="6" t="s">
        <v>55</v>
      </c>
      <c r="Q45" s="5" t="s">
        <v>176</v>
      </c>
      <c r="R45" s="5" t="s">
        <v>175</v>
      </c>
      <c r="S45" s="7" t="s">
        <v>224</v>
      </c>
      <c r="T45" s="5" t="s">
        <v>247</v>
      </c>
      <c r="U45" s="6">
        <v>1784</v>
      </c>
      <c r="V45" s="5" t="s">
        <v>244</v>
      </c>
      <c r="W45" s="5">
        <v>0</v>
      </c>
    </row>
    <row r="46" spans="4:23" s="5" customFormat="1">
      <c r="D46" s="5">
        <v>43</v>
      </c>
      <c r="E46" s="5" t="s">
        <v>205</v>
      </c>
      <c r="F46" s="5" t="s">
        <v>260</v>
      </c>
      <c r="G46" s="5" t="s">
        <v>45</v>
      </c>
      <c r="H46" s="5" t="s">
        <v>197</v>
      </c>
      <c r="I46" s="5" t="s">
        <v>84</v>
      </c>
      <c r="J46" s="5">
        <v>1</v>
      </c>
      <c r="L46" s="5" t="s">
        <v>80</v>
      </c>
      <c r="O46" s="5" t="s">
        <v>63</v>
      </c>
      <c r="P46" s="6" t="s">
        <v>47</v>
      </c>
      <c r="Q46" s="5" t="s">
        <v>176</v>
      </c>
      <c r="R46" s="5" t="s">
        <v>203</v>
      </c>
      <c r="S46" s="7" t="s">
        <v>203</v>
      </c>
      <c r="T46" s="5" t="s">
        <v>227</v>
      </c>
      <c r="U46" s="6">
        <v>447</v>
      </c>
      <c r="V46" s="5" t="s">
        <v>244</v>
      </c>
      <c r="W46" s="5">
        <v>0</v>
      </c>
    </row>
    <row r="47" spans="4:23" s="5" customFormat="1">
      <c r="D47" s="5">
        <v>44</v>
      </c>
      <c r="E47" s="5" t="s">
        <v>205</v>
      </c>
      <c r="F47" s="5" t="s">
        <v>259</v>
      </c>
      <c r="G47" s="5" t="s">
        <v>45</v>
      </c>
      <c r="H47" s="5" t="s">
        <v>85</v>
      </c>
      <c r="I47" s="5" t="s">
        <v>84</v>
      </c>
      <c r="J47" s="5">
        <v>1</v>
      </c>
      <c r="L47" s="5" t="s">
        <v>80</v>
      </c>
      <c r="N47" s="5" t="s">
        <v>79</v>
      </c>
      <c r="O47" s="5" t="s">
        <v>63</v>
      </c>
      <c r="P47" s="6" t="s">
        <v>47</v>
      </c>
      <c r="Q47" s="5" t="s">
        <v>176</v>
      </c>
      <c r="R47" s="5" t="s">
        <v>175</v>
      </c>
      <c r="S47" s="7" t="s">
        <v>224</v>
      </c>
      <c r="T47" s="5" t="s">
        <v>223</v>
      </c>
      <c r="U47" s="6">
        <v>160</v>
      </c>
      <c r="V47" s="5" t="s">
        <v>244</v>
      </c>
      <c r="W47" s="5">
        <v>0</v>
      </c>
    </row>
    <row r="48" spans="4:23" s="5" customFormat="1">
      <c r="D48" s="5">
        <v>45</v>
      </c>
      <c r="E48" s="5" t="s">
        <v>205</v>
      </c>
      <c r="F48" s="5" t="s">
        <v>258</v>
      </c>
      <c r="G48" s="5" t="s">
        <v>27</v>
      </c>
      <c r="J48" s="5">
        <v>1</v>
      </c>
      <c r="L48" s="5" t="s">
        <v>80</v>
      </c>
      <c r="P48" s="6" t="s">
        <v>55</v>
      </c>
      <c r="Q48" s="5" t="s">
        <v>176</v>
      </c>
      <c r="R48" s="5" t="s">
        <v>203</v>
      </c>
      <c r="S48" s="7" t="s">
        <v>203</v>
      </c>
      <c r="T48" s="5" t="s">
        <v>227</v>
      </c>
      <c r="U48" s="6">
        <v>3492</v>
      </c>
      <c r="V48" s="5" t="s">
        <v>215</v>
      </c>
      <c r="W48" s="5">
        <v>0</v>
      </c>
    </row>
    <row r="49" spans="4:23" s="5" customFormat="1">
      <c r="D49" s="5">
        <v>46</v>
      </c>
      <c r="E49" s="5" t="s">
        <v>205</v>
      </c>
      <c r="F49" s="5" t="s">
        <v>257</v>
      </c>
      <c r="G49" s="5" t="s">
        <v>27</v>
      </c>
      <c r="J49" s="5">
        <v>1</v>
      </c>
      <c r="K49" s="5">
        <v>6</v>
      </c>
      <c r="L49" s="5" t="s">
        <v>80</v>
      </c>
      <c r="P49" s="6" t="s">
        <v>49</v>
      </c>
      <c r="Q49" s="5" t="s">
        <v>176</v>
      </c>
      <c r="R49" s="5" t="s">
        <v>203</v>
      </c>
      <c r="S49" s="7" t="s">
        <v>203</v>
      </c>
      <c r="T49" s="5" t="s">
        <v>234</v>
      </c>
      <c r="U49" s="6">
        <v>93.81</v>
      </c>
      <c r="V49" s="5" t="s">
        <v>218</v>
      </c>
      <c r="W49" s="5">
        <v>0</v>
      </c>
    </row>
    <row r="50" spans="4:23" s="5" customFormat="1">
      <c r="D50" s="5">
        <v>47</v>
      </c>
      <c r="E50" s="5" t="s">
        <v>205</v>
      </c>
      <c r="F50" s="5" t="s">
        <v>256</v>
      </c>
      <c r="G50" s="5" t="s">
        <v>27</v>
      </c>
      <c r="J50" s="5">
        <v>3</v>
      </c>
      <c r="L50" s="5" t="s">
        <v>80</v>
      </c>
      <c r="P50" s="6" t="s">
        <v>49</v>
      </c>
      <c r="Q50" s="5" t="s">
        <v>176</v>
      </c>
      <c r="R50" s="5" t="s">
        <v>242</v>
      </c>
      <c r="S50" s="7" t="s">
        <v>241</v>
      </c>
      <c r="T50" s="5" t="s">
        <v>255</v>
      </c>
      <c r="U50" s="6">
        <v>92.5</v>
      </c>
      <c r="V50" s="5" t="s">
        <v>218</v>
      </c>
      <c r="W50" s="5">
        <v>0</v>
      </c>
    </row>
    <row r="51" spans="4:23" s="5" customFormat="1">
      <c r="D51" s="5">
        <v>48</v>
      </c>
      <c r="E51" s="5" t="s">
        <v>205</v>
      </c>
      <c r="F51" s="5" t="s">
        <v>254</v>
      </c>
      <c r="G51" s="5" t="s">
        <v>36</v>
      </c>
      <c r="H51" s="5" t="s">
        <v>197</v>
      </c>
      <c r="I51" s="5" t="s">
        <v>84</v>
      </c>
      <c r="J51" s="5">
        <v>3</v>
      </c>
      <c r="L51" s="5" t="s">
        <v>26</v>
      </c>
      <c r="O51" s="5" t="s">
        <v>63</v>
      </c>
      <c r="P51" s="6" t="s">
        <v>55</v>
      </c>
      <c r="Q51" s="5" t="s">
        <v>176</v>
      </c>
      <c r="R51" s="5" t="s">
        <v>242</v>
      </c>
      <c r="S51" s="7" t="s">
        <v>241</v>
      </c>
      <c r="T51" s="5" t="s">
        <v>240</v>
      </c>
      <c r="U51" s="6">
        <v>4500</v>
      </c>
      <c r="V51" s="5" t="s">
        <v>222</v>
      </c>
      <c r="W51" s="5" t="s">
        <v>253</v>
      </c>
    </row>
    <row r="52" spans="4:23" s="5" customFormat="1">
      <c r="D52" s="5">
        <v>49</v>
      </c>
      <c r="E52" s="5" t="s">
        <v>205</v>
      </c>
      <c r="F52" s="5" t="s">
        <v>252</v>
      </c>
      <c r="G52" s="5" t="s">
        <v>36</v>
      </c>
      <c r="H52" s="5" t="s">
        <v>197</v>
      </c>
      <c r="I52" s="5" t="s">
        <v>84</v>
      </c>
      <c r="J52" s="5">
        <v>3</v>
      </c>
      <c r="L52" s="5" t="s">
        <v>26</v>
      </c>
      <c r="O52" s="5" t="s">
        <v>63</v>
      </c>
      <c r="P52" s="6" t="s">
        <v>141</v>
      </c>
      <c r="Q52" s="5" t="s">
        <v>176</v>
      </c>
      <c r="R52" s="5" t="s">
        <v>242</v>
      </c>
      <c r="S52" s="7" t="s">
        <v>241</v>
      </c>
      <c r="T52" s="5" t="s">
        <v>240</v>
      </c>
      <c r="U52" s="6">
        <v>4</v>
      </c>
      <c r="V52" s="5" t="s">
        <v>222</v>
      </c>
      <c r="W52" s="5">
        <v>0</v>
      </c>
    </row>
    <row r="53" spans="4:23" s="5" customFormat="1">
      <c r="D53" s="5">
        <v>50</v>
      </c>
      <c r="E53" s="5" t="s">
        <v>205</v>
      </c>
      <c r="F53" s="5" t="s">
        <v>251</v>
      </c>
      <c r="G53" s="5" t="s">
        <v>27</v>
      </c>
      <c r="J53" s="5">
        <v>1</v>
      </c>
      <c r="L53" s="5" t="s">
        <v>26</v>
      </c>
      <c r="P53" s="6" t="s">
        <v>55</v>
      </c>
      <c r="Q53" s="5" t="s">
        <v>176</v>
      </c>
      <c r="R53" s="5" t="s">
        <v>175</v>
      </c>
      <c r="S53" s="7" t="s">
        <v>224</v>
      </c>
      <c r="T53" s="5" t="s">
        <v>223</v>
      </c>
      <c r="U53" s="6">
        <v>3564</v>
      </c>
      <c r="V53" s="5" t="s">
        <v>218</v>
      </c>
      <c r="W53" s="5">
        <v>0</v>
      </c>
    </row>
    <row r="54" spans="4:23" s="5" customFormat="1">
      <c r="D54" s="5">
        <v>51</v>
      </c>
      <c r="E54" s="5" t="s">
        <v>205</v>
      </c>
      <c r="F54" s="5" t="s">
        <v>250</v>
      </c>
      <c r="G54" s="5" t="s">
        <v>27</v>
      </c>
      <c r="J54" s="5">
        <v>1</v>
      </c>
      <c r="L54" s="5" t="s">
        <v>26</v>
      </c>
      <c r="P54" s="6" t="s">
        <v>55</v>
      </c>
      <c r="Q54" s="5" t="s">
        <v>176</v>
      </c>
      <c r="R54" s="5" t="s">
        <v>175</v>
      </c>
      <c r="S54" s="7" t="s">
        <v>237</v>
      </c>
      <c r="T54" s="5" t="s">
        <v>249</v>
      </c>
      <c r="U54" s="6">
        <v>1860</v>
      </c>
      <c r="V54" s="5" t="s">
        <v>215</v>
      </c>
      <c r="W54" s="5">
        <v>0</v>
      </c>
    </row>
    <row r="55" spans="4:23" s="5" customFormat="1">
      <c r="D55" s="5">
        <v>52</v>
      </c>
      <c r="E55" s="5" t="s">
        <v>205</v>
      </c>
      <c r="F55" s="5" t="s">
        <v>248</v>
      </c>
      <c r="G55" s="5" t="s">
        <v>45</v>
      </c>
      <c r="H55" s="5" t="s">
        <v>72</v>
      </c>
      <c r="I55" s="5" t="s">
        <v>84</v>
      </c>
      <c r="J55" s="5">
        <v>1</v>
      </c>
      <c r="L55" s="5" t="s">
        <v>26</v>
      </c>
      <c r="N55" s="5" t="s">
        <v>79</v>
      </c>
      <c r="O55" s="5" t="s">
        <v>63</v>
      </c>
      <c r="P55" s="6" t="s">
        <v>44</v>
      </c>
      <c r="Q55" s="5" t="s">
        <v>176</v>
      </c>
      <c r="R55" s="5" t="s">
        <v>175</v>
      </c>
      <c r="S55" s="7" t="s">
        <v>224</v>
      </c>
      <c r="T55" s="5" t="s">
        <v>247</v>
      </c>
      <c r="U55" s="6">
        <v>14500</v>
      </c>
      <c r="V55" s="5" t="s">
        <v>244</v>
      </c>
      <c r="W55" s="5">
        <v>0</v>
      </c>
    </row>
    <row r="56" spans="4:23" s="5" customFormat="1">
      <c r="D56" s="5">
        <v>53</v>
      </c>
      <c r="E56" s="5" t="s">
        <v>205</v>
      </c>
      <c r="F56" s="5" t="s">
        <v>246</v>
      </c>
      <c r="G56" s="5" t="s">
        <v>36</v>
      </c>
      <c r="H56" s="5" t="s">
        <v>197</v>
      </c>
      <c r="I56" s="5" t="s">
        <v>84</v>
      </c>
      <c r="J56" s="5">
        <v>1</v>
      </c>
      <c r="L56" s="5" t="s">
        <v>26</v>
      </c>
      <c r="O56" s="5" t="s">
        <v>63</v>
      </c>
      <c r="P56" s="6" t="s">
        <v>47</v>
      </c>
      <c r="Q56" s="5" t="s">
        <v>176</v>
      </c>
      <c r="R56" s="5" t="s">
        <v>203</v>
      </c>
      <c r="S56" s="7" t="s">
        <v>203</v>
      </c>
      <c r="T56" s="5" t="s">
        <v>227</v>
      </c>
      <c r="U56" s="6">
        <v>102</v>
      </c>
      <c r="V56" s="5" t="s">
        <v>201</v>
      </c>
      <c r="W56" s="5">
        <v>0</v>
      </c>
    </row>
    <row r="57" spans="4:23" s="5" customFormat="1">
      <c r="D57" s="5">
        <v>54</v>
      </c>
      <c r="E57" s="5" t="s">
        <v>205</v>
      </c>
      <c r="F57" s="5" t="s">
        <v>245</v>
      </c>
      <c r="G57" s="5" t="s">
        <v>45</v>
      </c>
      <c r="H57" s="5" t="s">
        <v>197</v>
      </c>
      <c r="I57" s="5" t="s">
        <v>84</v>
      </c>
      <c r="J57" s="5">
        <v>1</v>
      </c>
      <c r="L57" s="5" t="s">
        <v>26</v>
      </c>
      <c r="O57" s="5" t="s">
        <v>63</v>
      </c>
      <c r="P57" s="6" t="s">
        <v>47</v>
      </c>
      <c r="Q57" s="5" t="s">
        <v>176</v>
      </c>
      <c r="R57" s="5" t="s">
        <v>203</v>
      </c>
      <c r="S57" s="7" t="s">
        <v>203</v>
      </c>
      <c r="T57" s="5" t="s">
        <v>227</v>
      </c>
      <c r="U57" s="6">
        <v>262</v>
      </c>
      <c r="V57" s="5" t="s">
        <v>244</v>
      </c>
      <c r="W57" s="5">
        <v>0</v>
      </c>
    </row>
    <row r="58" spans="4:23" s="5" customFormat="1">
      <c r="D58" s="5">
        <v>55</v>
      </c>
      <c r="E58" s="5" t="s">
        <v>205</v>
      </c>
      <c r="F58" s="5" t="s">
        <v>243</v>
      </c>
      <c r="G58" s="5" t="s">
        <v>36</v>
      </c>
      <c r="H58" s="5" t="s">
        <v>197</v>
      </c>
      <c r="I58" s="5" t="s">
        <v>84</v>
      </c>
      <c r="J58" s="5">
        <v>3</v>
      </c>
      <c r="L58" s="5" t="s">
        <v>26</v>
      </c>
      <c r="O58" s="5" t="s">
        <v>63</v>
      </c>
      <c r="P58" s="6" t="s">
        <v>49</v>
      </c>
      <c r="Q58" s="5" t="s">
        <v>176</v>
      </c>
      <c r="R58" s="5" t="s">
        <v>242</v>
      </c>
      <c r="S58" s="7" t="s">
        <v>241</v>
      </c>
      <c r="T58" s="5" t="s">
        <v>240</v>
      </c>
      <c r="U58" s="6">
        <v>55</v>
      </c>
      <c r="V58" s="5" t="s">
        <v>222</v>
      </c>
      <c r="W58" s="5">
        <v>0</v>
      </c>
    </row>
    <row r="59" spans="4:23" s="5" customFormat="1">
      <c r="D59" s="5">
        <v>56</v>
      </c>
      <c r="E59" s="5" t="s">
        <v>205</v>
      </c>
      <c r="F59" s="5" t="s">
        <v>239</v>
      </c>
      <c r="G59" s="5" t="s">
        <v>27</v>
      </c>
      <c r="J59" s="5">
        <v>2</v>
      </c>
      <c r="K59" s="5">
        <v>6</v>
      </c>
      <c r="L59" s="5" t="s">
        <v>26</v>
      </c>
      <c r="P59" s="6" t="s">
        <v>148</v>
      </c>
      <c r="Q59" s="5" t="s">
        <v>176</v>
      </c>
      <c r="R59" s="5" t="s">
        <v>165</v>
      </c>
      <c r="S59" s="7" t="s">
        <v>237</v>
      </c>
      <c r="T59" s="5" t="s">
        <v>236</v>
      </c>
      <c r="U59" s="6">
        <v>21.625519999999998</v>
      </c>
      <c r="V59" s="5" t="s">
        <v>215</v>
      </c>
      <c r="W59" s="5">
        <v>0</v>
      </c>
    </row>
    <row r="60" spans="4:23" s="5" customFormat="1">
      <c r="D60" s="5">
        <v>57</v>
      </c>
      <c r="E60" s="5" t="s">
        <v>205</v>
      </c>
      <c r="F60" s="5" t="s">
        <v>238</v>
      </c>
      <c r="J60" s="5">
        <v>2</v>
      </c>
      <c r="K60" s="5">
        <v>6</v>
      </c>
      <c r="L60" s="5" t="s">
        <v>26</v>
      </c>
      <c r="P60" s="6" t="s">
        <v>148</v>
      </c>
      <c r="Q60" s="5" t="s">
        <v>176</v>
      </c>
      <c r="R60" s="5" t="s">
        <v>165</v>
      </c>
      <c r="S60" s="7" t="s">
        <v>237</v>
      </c>
      <c r="T60" s="5" t="s">
        <v>236</v>
      </c>
      <c r="U60" s="6">
        <v>27.443255000000001</v>
      </c>
      <c r="W60" s="5">
        <v>0</v>
      </c>
    </row>
    <row r="61" spans="4:23" s="5" customFormat="1">
      <c r="D61" s="5">
        <v>58</v>
      </c>
      <c r="E61" s="5" t="s">
        <v>205</v>
      </c>
      <c r="F61" s="5" t="s">
        <v>235</v>
      </c>
      <c r="G61" s="5" t="s">
        <v>36</v>
      </c>
      <c r="H61" s="5" t="s">
        <v>197</v>
      </c>
      <c r="I61" s="5" t="s">
        <v>84</v>
      </c>
      <c r="J61" s="5">
        <v>1</v>
      </c>
      <c r="K61" s="5">
        <v>6</v>
      </c>
      <c r="L61" s="5" t="s">
        <v>26</v>
      </c>
      <c r="O61" s="5" t="s">
        <v>63</v>
      </c>
      <c r="P61" s="6" t="s">
        <v>44</v>
      </c>
      <c r="Q61" s="5" t="s">
        <v>176</v>
      </c>
      <c r="R61" s="5" t="s">
        <v>203</v>
      </c>
      <c r="S61" s="7" t="s">
        <v>203</v>
      </c>
      <c r="T61" s="5" t="s">
        <v>234</v>
      </c>
      <c r="U61" s="6">
        <v>12000</v>
      </c>
      <c r="V61" s="5" t="s">
        <v>201</v>
      </c>
      <c r="W61" s="5">
        <v>0</v>
      </c>
    </row>
    <row r="62" spans="4:23" s="5" customFormat="1" ht="14.4" customHeight="1">
      <c r="D62" s="5">
        <v>59</v>
      </c>
      <c r="E62" s="5" t="s">
        <v>205</v>
      </c>
      <c r="F62" s="5" t="s">
        <v>233</v>
      </c>
      <c r="G62" s="5" t="s">
        <v>45</v>
      </c>
      <c r="H62" s="5" t="s">
        <v>197</v>
      </c>
      <c r="I62" s="5" t="s">
        <v>84</v>
      </c>
      <c r="J62" s="5">
        <v>1</v>
      </c>
      <c r="L62" s="5" t="s">
        <v>26</v>
      </c>
      <c r="O62" s="5" t="s">
        <v>63</v>
      </c>
      <c r="P62" s="6" t="s">
        <v>55</v>
      </c>
      <c r="Q62" s="5" t="s">
        <v>176</v>
      </c>
      <c r="R62" s="5" t="s">
        <v>232</v>
      </c>
      <c r="S62" s="7" t="s">
        <v>224</v>
      </c>
      <c r="T62" s="5" t="s">
        <v>231</v>
      </c>
      <c r="U62" s="6">
        <v>3064</v>
      </c>
      <c r="V62" s="5" t="s">
        <v>207</v>
      </c>
      <c r="W62" s="5">
        <v>0</v>
      </c>
    </row>
    <row r="63" spans="4:23" s="5" customFormat="1" ht="14.4" customHeight="1">
      <c r="D63" s="5">
        <v>60</v>
      </c>
      <c r="E63" s="5" t="s">
        <v>205</v>
      </c>
      <c r="F63" s="5" t="s">
        <v>230</v>
      </c>
      <c r="G63" s="5" t="s">
        <v>36</v>
      </c>
      <c r="H63" s="5" t="s">
        <v>85</v>
      </c>
      <c r="I63" s="5" t="s">
        <v>84</v>
      </c>
      <c r="J63" s="5">
        <v>1</v>
      </c>
      <c r="L63" s="5" t="s">
        <v>213</v>
      </c>
      <c r="N63" s="5" t="s">
        <v>79</v>
      </c>
      <c r="O63" s="5" t="s">
        <v>63</v>
      </c>
      <c r="P63" s="6" t="s">
        <v>51</v>
      </c>
      <c r="Q63" s="5" t="s">
        <v>176</v>
      </c>
      <c r="R63" s="5" t="s">
        <v>175</v>
      </c>
      <c r="S63" s="7" t="s">
        <v>224</v>
      </c>
      <c r="T63" s="5" t="s">
        <v>223</v>
      </c>
      <c r="U63" s="6">
        <v>670</v>
      </c>
      <c r="V63" s="5" t="s">
        <v>201</v>
      </c>
      <c r="W63" s="5" t="s">
        <v>229</v>
      </c>
    </row>
    <row r="64" spans="4:23" s="5" customFormat="1" ht="14.4" customHeight="1">
      <c r="D64" s="5">
        <v>61</v>
      </c>
      <c r="E64" s="5" t="s">
        <v>205</v>
      </c>
      <c r="F64" s="5" t="s">
        <v>228</v>
      </c>
      <c r="G64" s="5" t="s">
        <v>45</v>
      </c>
      <c r="H64" s="5" t="s">
        <v>197</v>
      </c>
      <c r="I64" s="5" t="s">
        <v>84</v>
      </c>
      <c r="J64" s="5">
        <v>1</v>
      </c>
      <c r="L64" s="5" t="s">
        <v>26</v>
      </c>
      <c r="O64" s="5" t="s">
        <v>132</v>
      </c>
      <c r="P64" s="6" t="s">
        <v>51</v>
      </c>
      <c r="Q64" s="5" t="s">
        <v>176</v>
      </c>
      <c r="R64" s="5" t="s">
        <v>203</v>
      </c>
      <c r="S64" s="7" t="s">
        <v>203</v>
      </c>
      <c r="T64" s="5" t="s">
        <v>227</v>
      </c>
      <c r="U64" s="6">
        <v>500</v>
      </c>
      <c r="V64" s="5" t="s">
        <v>207</v>
      </c>
      <c r="W64" s="5">
        <v>0</v>
      </c>
    </row>
    <row r="65" spans="4:23" s="5" customFormat="1" ht="14.4" customHeight="1">
      <c r="D65" s="5">
        <v>62</v>
      </c>
      <c r="E65" s="5" t="s">
        <v>205</v>
      </c>
      <c r="F65" s="5" t="s">
        <v>226</v>
      </c>
      <c r="G65" s="5" t="s">
        <v>27</v>
      </c>
      <c r="J65" s="5">
        <v>1</v>
      </c>
      <c r="L65" s="5" t="s">
        <v>26</v>
      </c>
      <c r="P65" s="6" t="s">
        <v>55</v>
      </c>
      <c r="Q65" s="5" t="s">
        <v>176</v>
      </c>
      <c r="R65" s="5" t="s">
        <v>175</v>
      </c>
      <c r="S65" s="7" t="s">
        <v>224</v>
      </c>
      <c r="T65" s="5" t="s">
        <v>223</v>
      </c>
      <c r="U65" s="6">
        <v>2200</v>
      </c>
      <c r="V65" s="5" t="s">
        <v>215</v>
      </c>
      <c r="W65" s="5">
        <v>0</v>
      </c>
    </row>
    <row r="66" spans="4:23" s="5" customFormat="1" ht="14.4" customHeight="1">
      <c r="D66" s="5">
        <v>63</v>
      </c>
      <c r="E66" s="5" t="s">
        <v>205</v>
      </c>
      <c r="F66" s="5" t="s">
        <v>225</v>
      </c>
      <c r="G66" s="5" t="s">
        <v>36</v>
      </c>
      <c r="J66" s="5">
        <v>1</v>
      </c>
      <c r="L66" s="5" t="s">
        <v>26</v>
      </c>
      <c r="P66" s="6" t="s">
        <v>47</v>
      </c>
      <c r="Q66" s="5" t="s">
        <v>176</v>
      </c>
      <c r="R66" s="5" t="s">
        <v>175</v>
      </c>
      <c r="S66" s="7" t="s">
        <v>224</v>
      </c>
      <c r="T66" s="5" t="s">
        <v>223</v>
      </c>
      <c r="U66" s="6">
        <v>300</v>
      </c>
      <c r="V66" s="5" t="s">
        <v>222</v>
      </c>
      <c r="W66" s="5">
        <v>0</v>
      </c>
    </row>
    <row r="67" spans="4:23" s="5" customFormat="1" ht="14.4" customHeight="1">
      <c r="D67" s="5">
        <v>64</v>
      </c>
      <c r="E67" s="5" t="s">
        <v>205</v>
      </c>
      <c r="F67" s="5" t="s">
        <v>221</v>
      </c>
      <c r="J67" s="5">
        <v>1</v>
      </c>
      <c r="L67" s="5" t="s">
        <v>26</v>
      </c>
      <c r="P67" s="6"/>
      <c r="Q67" s="5" t="s">
        <v>176</v>
      </c>
      <c r="R67" s="5" t="s">
        <v>203</v>
      </c>
      <c r="S67" s="7"/>
      <c r="U67" s="6"/>
      <c r="V67" s="7"/>
      <c r="W67" s="5">
        <v>0</v>
      </c>
    </row>
    <row r="68" spans="4:23" s="5" customFormat="1" ht="14.4" customHeight="1">
      <c r="D68" s="5">
        <v>65</v>
      </c>
      <c r="E68" s="5" t="s">
        <v>205</v>
      </c>
      <c r="F68" s="5" t="s">
        <v>220</v>
      </c>
      <c r="G68" s="5" t="s">
        <v>27</v>
      </c>
      <c r="J68" s="5">
        <v>1</v>
      </c>
      <c r="L68" s="7" t="s">
        <v>213</v>
      </c>
      <c r="M68" s="7"/>
      <c r="P68" s="6" t="s">
        <v>141</v>
      </c>
      <c r="Q68" s="5" t="s">
        <v>176</v>
      </c>
      <c r="R68" s="5" t="s">
        <v>203</v>
      </c>
      <c r="S68" s="7" t="s">
        <v>203</v>
      </c>
      <c r="T68" s="5" t="s">
        <v>219</v>
      </c>
      <c r="U68" s="6">
        <v>2</v>
      </c>
      <c r="V68" s="7" t="s">
        <v>218</v>
      </c>
      <c r="W68" s="5">
        <v>0</v>
      </c>
    </row>
    <row r="69" spans="4:23" s="5" customFormat="1" ht="14.4" customHeight="1">
      <c r="D69" s="5">
        <v>66</v>
      </c>
      <c r="E69" s="5" t="s">
        <v>205</v>
      </c>
      <c r="F69" s="5" t="s">
        <v>217</v>
      </c>
      <c r="G69" s="5" t="s">
        <v>27</v>
      </c>
      <c r="J69" s="5">
        <v>6</v>
      </c>
      <c r="K69" s="5">
        <v>2</v>
      </c>
      <c r="L69" s="7" t="s">
        <v>213</v>
      </c>
      <c r="M69" s="7"/>
      <c r="P69" s="6" t="s">
        <v>141</v>
      </c>
      <c r="Q69" s="5" t="s">
        <v>176</v>
      </c>
      <c r="R69" s="5" t="s">
        <v>196</v>
      </c>
      <c r="S69" s="7" t="s">
        <v>209</v>
      </c>
      <c r="T69" s="5" t="s">
        <v>216</v>
      </c>
      <c r="U69" s="6">
        <v>2.2000000000000002</v>
      </c>
      <c r="V69" s="7" t="s">
        <v>215</v>
      </c>
      <c r="W69" s="5">
        <v>0</v>
      </c>
    </row>
    <row r="70" spans="4:23" s="5" customFormat="1" ht="14.4" customHeight="1">
      <c r="D70" s="5">
        <v>67</v>
      </c>
      <c r="E70" s="5" t="s">
        <v>205</v>
      </c>
      <c r="F70" s="5" t="s">
        <v>214</v>
      </c>
      <c r="G70" s="5" t="s">
        <v>36</v>
      </c>
      <c r="H70" s="5" t="s">
        <v>72</v>
      </c>
      <c r="I70" s="5" t="s">
        <v>71</v>
      </c>
      <c r="J70" s="5">
        <v>2</v>
      </c>
      <c r="K70" s="5">
        <v>6</v>
      </c>
      <c r="L70" s="7" t="s">
        <v>213</v>
      </c>
      <c r="M70" s="7"/>
      <c r="N70" s="5" t="s">
        <v>70</v>
      </c>
      <c r="O70" s="5" t="s">
        <v>25</v>
      </c>
      <c r="P70" s="6" t="s">
        <v>78</v>
      </c>
      <c r="Q70" s="5" t="s">
        <v>176</v>
      </c>
      <c r="R70" s="5" t="s">
        <v>196</v>
      </c>
      <c r="S70" s="7" t="s">
        <v>209</v>
      </c>
      <c r="T70" s="5" t="s">
        <v>212</v>
      </c>
      <c r="U70" s="6">
        <v>10</v>
      </c>
      <c r="V70" s="7" t="s">
        <v>201</v>
      </c>
      <c r="W70" s="5" t="s">
        <v>211</v>
      </c>
    </row>
    <row r="71" spans="4:23" s="5" customFormat="1" ht="14.4" customHeight="1">
      <c r="D71" s="5">
        <v>68</v>
      </c>
      <c r="E71" s="5" t="s">
        <v>205</v>
      </c>
      <c r="F71" s="5" t="s">
        <v>210</v>
      </c>
      <c r="G71" s="5" t="s">
        <v>45</v>
      </c>
      <c r="H71" s="5" t="s">
        <v>72</v>
      </c>
      <c r="I71" s="5" t="s">
        <v>71</v>
      </c>
      <c r="J71" s="5">
        <v>2</v>
      </c>
      <c r="K71" s="5">
        <v>6</v>
      </c>
      <c r="L71" s="7" t="s">
        <v>80</v>
      </c>
      <c r="M71" s="7"/>
      <c r="N71" s="5" t="s">
        <v>70</v>
      </c>
      <c r="O71" s="5" t="s">
        <v>25</v>
      </c>
      <c r="P71" s="6" t="s">
        <v>141</v>
      </c>
      <c r="Q71" s="5" t="s">
        <v>176</v>
      </c>
      <c r="R71" s="5" t="s">
        <v>196</v>
      </c>
      <c r="S71" s="7" t="s">
        <v>209</v>
      </c>
      <c r="T71" s="5" t="s">
        <v>208</v>
      </c>
      <c r="U71" s="6">
        <v>1.5</v>
      </c>
      <c r="V71" s="7" t="s">
        <v>207</v>
      </c>
      <c r="W71" s="5" t="s">
        <v>206</v>
      </c>
    </row>
    <row r="72" spans="4:23" s="5" customFormat="1" ht="14.4" customHeight="1">
      <c r="D72" s="5">
        <v>69</v>
      </c>
      <c r="E72" s="5" t="s">
        <v>205</v>
      </c>
      <c r="F72" s="5" t="s">
        <v>204</v>
      </c>
      <c r="G72" s="5" t="s">
        <v>36</v>
      </c>
      <c r="H72" s="5" t="s">
        <v>197</v>
      </c>
      <c r="I72" s="5" t="s">
        <v>84</v>
      </c>
      <c r="J72" s="5">
        <v>6</v>
      </c>
      <c r="L72" s="7" t="s">
        <v>177</v>
      </c>
      <c r="M72" s="7"/>
      <c r="O72" s="5" t="s">
        <v>38</v>
      </c>
      <c r="P72" s="6" t="s">
        <v>49</v>
      </c>
      <c r="Q72" s="5" t="s">
        <v>176</v>
      </c>
      <c r="R72" s="5" t="s">
        <v>203</v>
      </c>
      <c r="S72" s="7" t="s">
        <v>203</v>
      </c>
      <c r="T72" s="5" t="s">
        <v>202</v>
      </c>
      <c r="U72" s="6">
        <v>57.2</v>
      </c>
      <c r="V72" s="7" t="s">
        <v>201</v>
      </c>
      <c r="W72" s="5">
        <v>0</v>
      </c>
    </row>
    <row r="73" spans="4:23" s="5" customFormat="1" ht="14.4" customHeight="1">
      <c r="D73" s="5">
        <v>70</v>
      </c>
      <c r="E73" s="5" t="s">
        <v>82</v>
      </c>
      <c r="F73" s="5" t="s">
        <v>200</v>
      </c>
      <c r="G73" s="5" t="s">
        <v>36</v>
      </c>
      <c r="H73" s="5" t="s">
        <v>197</v>
      </c>
      <c r="I73" s="5" t="s">
        <v>100</v>
      </c>
      <c r="J73" s="5">
        <v>2</v>
      </c>
      <c r="L73" s="7" t="s">
        <v>80</v>
      </c>
      <c r="M73" s="7"/>
      <c r="O73" s="5" t="s">
        <v>38</v>
      </c>
      <c r="P73" s="6" t="s">
        <v>148</v>
      </c>
      <c r="Q73" s="5" t="s">
        <v>140</v>
      </c>
      <c r="R73" s="5" t="s">
        <v>172</v>
      </c>
      <c r="S73" s="5" t="s">
        <v>199</v>
      </c>
      <c r="T73" s="7"/>
      <c r="U73" s="6">
        <v>27.210365580000001</v>
      </c>
      <c r="V73" s="7"/>
      <c r="W73" s="5">
        <v>0</v>
      </c>
    </row>
    <row r="74" spans="4:23" s="5" customFormat="1" ht="14.4" customHeight="1">
      <c r="D74" s="5">
        <v>71</v>
      </c>
      <c r="E74" s="5" t="s">
        <v>82</v>
      </c>
      <c r="F74" s="5" t="s">
        <v>198</v>
      </c>
      <c r="G74" s="5" t="s">
        <v>36</v>
      </c>
      <c r="H74" s="5" t="s">
        <v>197</v>
      </c>
      <c r="I74" s="5" t="s">
        <v>100</v>
      </c>
      <c r="J74" s="5">
        <v>6</v>
      </c>
      <c r="K74" s="5">
        <v>2</v>
      </c>
      <c r="L74" s="7" t="s">
        <v>26</v>
      </c>
      <c r="M74" s="7"/>
      <c r="N74" s="5" t="s">
        <v>70</v>
      </c>
      <c r="O74" s="5" t="s">
        <v>25</v>
      </c>
      <c r="P74" s="6" t="s">
        <v>51</v>
      </c>
      <c r="Q74" s="5" t="s">
        <v>140</v>
      </c>
      <c r="R74" s="5" t="s">
        <v>196</v>
      </c>
      <c r="S74" s="5" t="s">
        <v>195</v>
      </c>
      <c r="T74" s="7"/>
      <c r="U74" s="6">
        <v>595.95029999999997</v>
      </c>
      <c r="V74" s="7"/>
      <c r="W74" s="5">
        <v>0</v>
      </c>
    </row>
    <row r="75" spans="4:23" s="5" customFormat="1" ht="14.4" customHeight="1">
      <c r="D75" s="5">
        <v>72</v>
      </c>
      <c r="E75" s="5" t="s">
        <v>82</v>
      </c>
      <c r="F75" s="5" t="s">
        <v>194</v>
      </c>
      <c r="G75" s="5" t="s">
        <v>36</v>
      </c>
      <c r="H75" s="5" t="s">
        <v>72</v>
      </c>
      <c r="I75" s="5" t="s">
        <v>84</v>
      </c>
      <c r="J75" s="5">
        <v>1</v>
      </c>
      <c r="L75" s="7" t="s">
        <v>80</v>
      </c>
      <c r="M75" s="7"/>
      <c r="N75" s="5" t="s">
        <v>79</v>
      </c>
      <c r="O75" s="5" t="s">
        <v>63</v>
      </c>
      <c r="P75" s="6" t="s">
        <v>47</v>
      </c>
      <c r="Q75" s="5" t="s">
        <v>176</v>
      </c>
      <c r="R75" s="5" t="s">
        <v>175</v>
      </c>
      <c r="S75" s="5" t="s">
        <v>193</v>
      </c>
      <c r="T75" s="7"/>
      <c r="U75" s="6">
        <v>392.7</v>
      </c>
      <c r="V75" s="7"/>
      <c r="W75" s="5">
        <v>0</v>
      </c>
    </row>
    <row r="76" spans="4:23" s="5" customFormat="1" ht="14.4" customHeight="1">
      <c r="D76" s="5">
        <v>73</v>
      </c>
      <c r="E76" s="5" t="s">
        <v>82</v>
      </c>
      <c r="F76" s="5" t="s">
        <v>192</v>
      </c>
      <c r="G76" s="5" t="s">
        <v>36</v>
      </c>
      <c r="H76" s="5" t="s">
        <v>85</v>
      </c>
      <c r="I76" s="5" t="s">
        <v>71</v>
      </c>
      <c r="J76" s="5">
        <v>2</v>
      </c>
      <c r="K76" s="5">
        <v>4</v>
      </c>
      <c r="L76" s="7" t="s">
        <v>80</v>
      </c>
      <c r="M76" s="7"/>
      <c r="N76" s="5" t="s">
        <v>70</v>
      </c>
      <c r="O76" s="5" t="s">
        <v>38</v>
      </c>
      <c r="P76" s="6" t="s">
        <v>148</v>
      </c>
      <c r="Q76" s="5" t="s">
        <v>140</v>
      </c>
      <c r="R76" s="5" t="s">
        <v>172</v>
      </c>
      <c r="S76" s="5" t="s">
        <v>191</v>
      </c>
      <c r="T76" s="7"/>
      <c r="U76" s="6">
        <v>24.918475559999997</v>
      </c>
      <c r="V76" s="7"/>
      <c r="W76" s="5">
        <v>0</v>
      </c>
    </row>
    <row r="77" spans="4:23" s="5" customFormat="1" ht="14.4" customHeight="1">
      <c r="D77" s="5">
        <v>74</v>
      </c>
      <c r="E77" s="5" t="s">
        <v>82</v>
      </c>
      <c r="F77" s="5" t="s">
        <v>190</v>
      </c>
      <c r="J77" s="5">
        <v>2</v>
      </c>
      <c r="L77" s="7" t="s">
        <v>80</v>
      </c>
      <c r="M77" s="7"/>
      <c r="P77" s="6" t="s">
        <v>78</v>
      </c>
      <c r="Q77" s="5" t="s">
        <v>140</v>
      </c>
      <c r="R77" s="5" t="s">
        <v>165</v>
      </c>
      <c r="S77" s="5" t="s">
        <v>189</v>
      </c>
      <c r="T77" s="7"/>
      <c r="U77" s="6">
        <v>9.9244719999999997</v>
      </c>
      <c r="V77" s="7"/>
      <c r="W77" s="5">
        <v>0</v>
      </c>
    </row>
    <row r="78" spans="4:23" s="5" customFormat="1" ht="14.4" customHeight="1">
      <c r="D78" s="5">
        <v>75</v>
      </c>
      <c r="E78" s="5" t="s">
        <v>82</v>
      </c>
      <c r="F78" s="5" t="s">
        <v>188</v>
      </c>
      <c r="J78" s="5">
        <v>2</v>
      </c>
      <c r="L78" s="7" t="s">
        <v>80</v>
      </c>
      <c r="M78" s="7"/>
      <c r="P78" s="6" t="s">
        <v>78</v>
      </c>
      <c r="Q78" s="5" t="s">
        <v>140</v>
      </c>
      <c r="R78" s="5" t="s">
        <v>165</v>
      </c>
      <c r="S78" s="5" t="s">
        <v>187</v>
      </c>
      <c r="T78" s="7"/>
      <c r="U78" s="6">
        <v>10</v>
      </c>
      <c r="V78" s="7"/>
      <c r="W78" s="5">
        <v>0</v>
      </c>
    </row>
    <row r="79" spans="4:23" s="5" customFormat="1" ht="14.4" customHeight="1">
      <c r="D79" s="5">
        <v>76</v>
      </c>
      <c r="E79" s="5" t="s">
        <v>82</v>
      </c>
      <c r="F79" s="5" t="s">
        <v>186</v>
      </c>
      <c r="J79" s="5">
        <v>2</v>
      </c>
      <c r="L79" s="7" t="s">
        <v>26</v>
      </c>
      <c r="M79" s="7"/>
      <c r="P79" s="6" t="s">
        <v>49</v>
      </c>
      <c r="Q79" s="5" t="s">
        <v>140</v>
      </c>
      <c r="R79" s="5" t="s">
        <v>165</v>
      </c>
      <c r="S79" s="5" t="s">
        <v>185</v>
      </c>
      <c r="T79" s="7"/>
      <c r="U79" s="6">
        <v>68.44</v>
      </c>
      <c r="V79" s="7"/>
      <c r="W79" s="5">
        <v>0</v>
      </c>
    </row>
    <row r="80" spans="4:23" s="5" customFormat="1" ht="14.4" customHeight="1">
      <c r="D80" s="5">
        <v>77</v>
      </c>
      <c r="E80" s="5" t="s">
        <v>82</v>
      </c>
      <c r="F80" s="5" t="s">
        <v>184</v>
      </c>
      <c r="J80" s="5">
        <v>2</v>
      </c>
      <c r="L80" s="7" t="s">
        <v>80</v>
      </c>
      <c r="M80" s="7"/>
      <c r="P80" s="6" t="s">
        <v>141</v>
      </c>
      <c r="Q80" s="5" t="s">
        <v>140</v>
      </c>
      <c r="R80" s="5" t="s">
        <v>165</v>
      </c>
      <c r="S80" s="5" t="s">
        <v>183</v>
      </c>
      <c r="T80" s="7"/>
      <c r="U80" s="6">
        <v>2.7516699999999998</v>
      </c>
      <c r="V80" s="7"/>
      <c r="W80" s="5">
        <v>0</v>
      </c>
    </row>
    <row r="81" spans="4:23" s="5" customFormat="1" ht="14.4" customHeight="1">
      <c r="D81" s="5">
        <v>78</v>
      </c>
      <c r="E81" s="5" t="s">
        <v>82</v>
      </c>
      <c r="F81" s="5" t="s">
        <v>182</v>
      </c>
      <c r="J81" s="5">
        <v>2</v>
      </c>
      <c r="L81" s="7" t="s">
        <v>80</v>
      </c>
      <c r="M81" s="7"/>
      <c r="P81" s="6" t="s">
        <v>47</v>
      </c>
      <c r="Q81" s="5" t="s">
        <v>140</v>
      </c>
      <c r="R81" s="5" t="s">
        <v>165</v>
      </c>
      <c r="S81" s="5" t="s">
        <v>181</v>
      </c>
      <c r="T81" s="7"/>
      <c r="U81" s="6">
        <v>112.17335</v>
      </c>
      <c r="V81" s="7"/>
      <c r="W81" s="5">
        <v>0</v>
      </c>
    </row>
    <row r="82" spans="4:23" s="5" customFormat="1" ht="14.4" customHeight="1">
      <c r="D82" s="5">
        <v>79</v>
      </c>
      <c r="E82" s="5" t="s">
        <v>82</v>
      </c>
      <c r="F82" s="5" t="s">
        <v>180</v>
      </c>
      <c r="G82" s="5" t="s">
        <v>36</v>
      </c>
      <c r="H82" s="5" t="s">
        <v>72</v>
      </c>
      <c r="I82" s="5" t="s">
        <v>100</v>
      </c>
      <c r="J82" s="5">
        <v>2</v>
      </c>
      <c r="K82" s="5">
        <v>1</v>
      </c>
      <c r="L82" s="7" t="s">
        <v>80</v>
      </c>
      <c r="M82" s="7"/>
      <c r="N82" s="5" t="s">
        <v>70</v>
      </c>
      <c r="O82" s="5" t="s">
        <v>25</v>
      </c>
      <c r="P82" s="6" t="s">
        <v>141</v>
      </c>
      <c r="Q82" s="5" t="s">
        <v>140</v>
      </c>
      <c r="R82" s="5" t="s">
        <v>165</v>
      </c>
      <c r="S82" s="5" t="s">
        <v>179</v>
      </c>
      <c r="T82" s="7"/>
      <c r="U82" s="6">
        <v>3.4851030000000001</v>
      </c>
      <c r="V82" s="7"/>
      <c r="W82" s="5">
        <v>0</v>
      </c>
    </row>
    <row r="83" spans="4:23" s="5" customFormat="1" ht="14.4" customHeight="1">
      <c r="D83" s="5">
        <v>80</v>
      </c>
      <c r="E83" s="5" t="s">
        <v>82</v>
      </c>
      <c r="F83" s="5" t="s">
        <v>178</v>
      </c>
      <c r="J83" s="5">
        <v>1</v>
      </c>
      <c r="L83" s="7" t="s">
        <v>177</v>
      </c>
      <c r="M83" s="7"/>
      <c r="P83" s="6" t="s">
        <v>78</v>
      </c>
      <c r="Q83" s="5" t="s">
        <v>176</v>
      </c>
      <c r="R83" s="5" t="s">
        <v>175</v>
      </c>
      <c r="S83" s="5" t="s">
        <v>174</v>
      </c>
      <c r="T83" s="7"/>
      <c r="U83" s="6">
        <v>9.5</v>
      </c>
      <c r="V83" s="7"/>
      <c r="W83" s="5">
        <v>0</v>
      </c>
    </row>
    <row r="84" spans="4:23" s="5" customFormat="1">
      <c r="D84" s="5">
        <v>81</v>
      </c>
      <c r="E84" s="5" t="s">
        <v>82</v>
      </c>
      <c r="F84" s="5" t="s">
        <v>173</v>
      </c>
      <c r="J84" s="5">
        <v>2</v>
      </c>
      <c r="L84" s="7" t="s">
        <v>80</v>
      </c>
      <c r="M84" s="7"/>
      <c r="P84" s="6" t="s">
        <v>49</v>
      </c>
      <c r="Q84" s="5" t="s">
        <v>140</v>
      </c>
      <c r="R84" s="5" t="s">
        <v>172</v>
      </c>
      <c r="S84" s="5" t="s">
        <v>171</v>
      </c>
      <c r="T84" s="7"/>
      <c r="U84" s="6">
        <v>84.169666620000001</v>
      </c>
      <c r="V84" s="7"/>
      <c r="W84" s="5">
        <v>0</v>
      </c>
    </row>
    <row r="85" spans="4:23" s="5" customFormat="1">
      <c r="D85" s="5">
        <v>82</v>
      </c>
      <c r="E85" s="5" t="s">
        <v>82</v>
      </c>
      <c r="F85" s="5" t="s">
        <v>170</v>
      </c>
      <c r="G85" s="5" t="s">
        <v>45</v>
      </c>
      <c r="H85" s="5" t="s">
        <v>85</v>
      </c>
      <c r="I85" s="5" t="s">
        <v>100</v>
      </c>
      <c r="J85" s="5">
        <v>2</v>
      </c>
      <c r="K85" s="5">
        <v>4</v>
      </c>
      <c r="L85" s="7" t="s">
        <v>26</v>
      </c>
      <c r="M85" s="7"/>
      <c r="N85" s="5" t="s">
        <v>103</v>
      </c>
      <c r="O85" s="5" t="s">
        <v>25</v>
      </c>
      <c r="P85" s="6" t="s">
        <v>141</v>
      </c>
      <c r="Q85" s="5" t="s">
        <v>140</v>
      </c>
      <c r="R85" s="5" t="s">
        <v>165</v>
      </c>
      <c r="S85" s="5" t="s">
        <v>169</v>
      </c>
      <c r="T85" s="7"/>
      <c r="U85" s="6">
        <v>7.34</v>
      </c>
      <c r="V85" s="7"/>
      <c r="W85" s="5" t="s">
        <v>168</v>
      </c>
    </row>
    <row r="86" spans="4:23" s="5" customFormat="1">
      <c r="D86" s="5">
        <v>83</v>
      </c>
      <c r="E86" s="5" t="s">
        <v>82</v>
      </c>
      <c r="F86" s="5" t="s">
        <v>167</v>
      </c>
      <c r="G86" s="5" t="s">
        <v>36</v>
      </c>
      <c r="H86" s="5" t="s">
        <v>85</v>
      </c>
      <c r="I86" s="5" t="s">
        <v>100</v>
      </c>
      <c r="J86" s="5">
        <v>6</v>
      </c>
      <c r="K86" s="5" t="s">
        <v>166</v>
      </c>
      <c r="L86" s="7" t="s">
        <v>80</v>
      </c>
      <c r="M86" s="7"/>
      <c r="O86" s="5" t="s">
        <v>63</v>
      </c>
      <c r="P86" s="6" t="s">
        <v>148</v>
      </c>
      <c r="Q86" s="5" t="s">
        <v>140</v>
      </c>
      <c r="R86" s="5" t="s">
        <v>165</v>
      </c>
      <c r="S86" s="5" t="s">
        <v>164</v>
      </c>
      <c r="T86" s="7"/>
      <c r="U86" s="6">
        <v>40.799999999999997</v>
      </c>
      <c r="V86" s="7"/>
      <c r="W86" s="5" t="s">
        <v>163</v>
      </c>
    </row>
    <row r="87" spans="4:23" s="5" customFormat="1">
      <c r="D87" s="5">
        <v>84</v>
      </c>
      <c r="E87" s="5" t="s">
        <v>143</v>
      </c>
      <c r="F87" s="5" t="s">
        <v>162</v>
      </c>
      <c r="G87" s="5" t="s">
        <v>45</v>
      </c>
      <c r="H87" s="5" t="s">
        <v>72</v>
      </c>
      <c r="I87" s="5" t="s">
        <v>100</v>
      </c>
      <c r="J87" s="5">
        <v>5</v>
      </c>
      <c r="L87" s="5" t="s">
        <v>59</v>
      </c>
      <c r="O87" s="5" t="s">
        <v>132</v>
      </c>
      <c r="P87" s="6" t="s">
        <v>49</v>
      </c>
      <c r="Q87" s="5" t="s">
        <v>140</v>
      </c>
      <c r="R87" s="5" t="s">
        <v>139</v>
      </c>
      <c r="S87" s="7"/>
      <c r="T87" s="7"/>
      <c r="U87" s="6">
        <v>80</v>
      </c>
      <c r="V87" s="7"/>
      <c r="W87" s="5">
        <v>0</v>
      </c>
    </row>
    <row r="88" spans="4:23" s="5" customFormat="1">
      <c r="D88" s="5">
        <v>85</v>
      </c>
      <c r="E88" s="5" t="s">
        <v>143</v>
      </c>
      <c r="F88" s="5" t="s">
        <v>161</v>
      </c>
      <c r="G88" s="5" t="s">
        <v>45</v>
      </c>
      <c r="H88" s="5" t="s">
        <v>72</v>
      </c>
      <c r="I88" s="5" t="s">
        <v>100</v>
      </c>
      <c r="J88" s="5">
        <v>5</v>
      </c>
      <c r="K88" s="5" t="s">
        <v>154</v>
      </c>
      <c r="L88" s="5" t="s">
        <v>59</v>
      </c>
      <c r="O88" s="5" t="s">
        <v>132</v>
      </c>
      <c r="P88" s="6" t="s">
        <v>148</v>
      </c>
      <c r="Q88" s="5" t="s">
        <v>140</v>
      </c>
      <c r="R88" s="5" t="s">
        <v>139</v>
      </c>
      <c r="S88" s="7"/>
      <c r="T88" s="7"/>
      <c r="U88" s="6">
        <v>30</v>
      </c>
      <c r="V88" s="7"/>
      <c r="W88" s="5">
        <v>0</v>
      </c>
    </row>
    <row r="89" spans="4:23" s="5" customFormat="1">
      <c r="D89" s="5">
        <v>86</v>
      </c>
      <c r="E89" s="5" t="s">
        <v>143</v>
      </c>
      <c r="F89" s="5" t="s">
        <v>160</v>
      </c>
      <c r="G89" s="5" t="s">
        <v>45</v>
      </c>
      <c r="H89" s="5" t="s">
        <v>72</v>
      </c>
      <c r="I89" s="5" t="s">
        <v>100</v>
      </c>
      <c r="J89" s="5">
        <v>5</v>
      </c>
      <c r="L89" s="5" t="s">
        <v>59</v>
      </c>
      <c r="N89" s="5" t="s">
        <v>70</v>
      </c>
      <c r="O89" s="5" t="s">
        <v>132</v>
      </c>
      <c r="P89" s="6" t="s">
        <v>148</v>
      </c>
      <c r="Q89" s="5" t="s">
        <v>140</v>
      </c>
      <c r="R89" s="5" t="s">
        <v>139</v>
      </c>
      <c r="S89" s="7"/>
      <c r="T89" s="7"/>
      <c r="U89" s="6">
        <v>30</v>
      </c>
      <c r="V89" s="7"/>
      <c r="W89" s="5" t="s">
        <v>159</v>
      </c>
    </row>
    <row r="90" spans="4:23" s="5" customFormat="1">
      <c r="D90" s="5">
        <v>87</v>
      </c>
      <c r="E90" s="5" t="s">
        <v>143</v>
      </c>
      <c r="F90" s="5" t="s">
        <v>158</v>
      </c>
      <c r="G90" s="5" t="s">
        <v>45</v>
      </c>
      <c r="H90" s="5" t="s">
        <v>72</v>
      </c>
      <c r="I90" s="5" t="s">
        <v>100</v>
      </c>
      <c r="J90" s="5">
        <v>5</v>
      </c>
      <c r="L90" s="5" t="s">
        <v>59</v>
      </c>
      <c r="O90" s="5" t="s">
        <v>132</v>
      </c>
      <c r="P90" s="6" t="s">
        <v>141</v>
      </c>
      <c r="Q90" s="5" t="s">
        <v>140</v>
      </c>
      <c r="R90" s="5" t="s">
        <v>139</v>
      </c>
      <c r="S90" s="7"/>
      <c r="T90" s="7"/>
      <c r="U90" s="6">
        <v>3</v>
      </c>
      <c r="V90" s="7"/>
      <c r="W90" s="5">
        <v>0</v>
      </c>
    </row>
    <row r="91" spans="4:23" s="5" customFormat="1">
      <c r="D91" s="5">
        <v>88</v>
      </c>
      <c r="E91" s="5" t="s">
        <v>143</v>
      </c>
      <c r="F91" s="5" t="s">
        <v>157</v>
      </c>
      <c r="G91" s="5" t="s">
        <v>27</v>
      </c>
      <c r="H91" s="5" t="s">
        <v>72</v>
      </c>
      <c r="I91" s="5" t="s">
        <v>100</v>
      </c>
      <c r="J91" s="5">
        <v>5</v>
      </c>
      <c r="K91" s="5" t="s">
        <v>154</v>
      </c>
      <c r="L91" s="5" t="s">
        <v>59</v>
      </c>
      <c r="O91" s="5" t="s">
        <v>132</v>
      </c>
      <c r="P91" s="6" t="s">
        <v>78</v>
      </c>
      <c r="Q91" s="5" t="s">
        <v>140</v>
      </c>
      <c r="R91" s="5" t="s">
        <v>139</v>
      </c>
      <c r="S91" s="7"/>
      <c r="T91" s="7"/>
      <c r="U91" s="6">
        <v>10</v>
      </c>
      <c r="V91" s="7"/>
      <c r="W91" s="5" t="s">
        <v>156</v>
      </c>
    </row>
    <row r="92" spans="4:23" s="5" customFormat="1">
      <c r="D92" s="5">
        <v>89</v>
      </c>
      <c r="E92" s="5" t="s">
        <v>143</v>
      </c>
      <c r="F92" s="5" t="s">
        <v>155</v>
      </c>
      <c r="G92" s="5" t="s">
        <v>45</v>
      </c>
      <c r="H92" s="5" t="s">
        <v>72</v>
      </c>
      <c r="I92" s="5" t="s">
        <v>100</v>
      </c>
      <c r="J92" s="5">
        <v>5</v>
      </c>
      <c r="K92" s="5" t="s">
        <v>154</v>
      </c>
      <c r="L92" s="5" t="s">
        <v>59</v>
      </c>
      <c r="O92" s="5" t="s">
        <v>132</v>
      </c>
      <c r="P92" s="6" t="s">
        <v>49</v>
      </c>
      <c r="Q92" s="5" t="s">
        <v>140</v>
      </c>
      <c r="R92" s="5" t="s">
        <v>139</v>
      </c>
      <c r="S92" s="7"/>
      <c r="T92" s="7"/>
      <c r="U92" s="6">
        <v>50</v>
      </c>
      <c r="V92" s="7"/>
      <c r="W92" s="5" t="s">
        <v>153</v>
      </c>
    </row>
    <row r="93" spans="4:23" s="5" customFormat="1">
      <c r="D93" s="5">
        <v>90</v>
      </c>
      <c r="E93" s="5" t="s">
        <v>143</v>
      </c>
      <c r="F93" s="5" t="s">
        <v>152</v>
      </c>
      <c r="G93" s="5" t="s">
        <v>45</v>
      </c>
      <c r="H93" s="5" t="s">
        <v>72</v>
      </c>
      <c r="I93" s="5" t="s">
        <v>100</v>
      </c>
      <c r="J93" s="5">
        <v>5</v>
      </c>
      <c r="L93" s="5" t="s">
        <v>59</v>
      </c>
      <c r="O93" s="5" t="s">
        <v>132</v>
      </c>
      <c r="P93" s="6" t="s">
        <v>49</v>
      </c>
      <c r="Q93" s="5" t="s">
        <v>140</v>
      </c>
      <c r="R93" s="5" t="s">
        <v>139</v>
      </c>
      <c r="S93" s="7"/>
      <c r="T93" s="7"/>
      <c r="U93" s="6">
        <v>60</v>
      </c>
      <c r="V93" s="2"/>
      <c r="W93" s="5">
        <v>0</v>
      </c>
    </row>
    <row r="94" spans="4:23" s="5" customFormat="1">
      <c r="D94" s="5">
        <v>91</v>
      </c>
      <c r="E94" s="5" t="s">
        <v>143</v>
      </c>
      <c r="F94" s="5" t="s">
        <v>151</v>
      </c>
      <c r="G94" s="5" t="s">
        <v>45</v>
      </c>
      <c r="H94" s="5" t="s">
        <v>72</v>
      </c>
      <c r="I94" s="5" t="s">
        <v>100</v>
      </c>
      <c r="J94" s="5">
        <v>5</v>
      </c>
      <c r="L94" s="5" t="s">
        <v>59</v>
      </c>
      <c r="O94" s="5" t="s">
        <v>132</v>
      </c>
      <c r="P94" s="6" t="s">
        <v>78</v>
      </c>
      <c r="Q94" s="5" t="s">
        <v>140</v>
      </c>
      <c r="R94" s="5" t="s">
        <v>139</v>
      </c>
      <c r="S94" s="7"/>
      <c r="T94" s="7"/>
      <c r="U94" s="6">
        <v>15</v>
      </c>
      <c r="V94" s="2"/>
      <c r="W94" s="5" t="s">
        <v>150</v>
      </c>
    </row>
    <row r="95" spans="4:23" s="5" customFormat="1">
      <c r="D95" s="5">
        <v>92</v>
      </c>
      <c r="E95" s="5" t="s">
        <v>143</v>
      </c>
      <c r="F95" s="5" t="s">
        <v>149</v>
      </c>
      <c r="G95" s="5" t="s">
        <v>45</v>
      </c>
      <c r="H95" s="5" t="s">
        <v>72</v>
      </c>
      <c r="I95" s="5" t="s">
        <v>100</v>
      </c>
      <c r="J95" s="5">
        <v>5</v>
      </c>
      <c r="L95" s="5" t="s">
        <v>59</v>
      </c>
      <c r="O95" s="5" t="s">
        <v>132</v>
      </c>
      <c r="P95" s="6" t="s">
        <v>148</v>
      </c>
      <c r="Q95" s="5" t="s">
        <v>140</v>
      </c>
      <c r="R95" s="5" t="s">
        <v>139</v>
      </c>
      <c r="S95" s="7"/>
      <c r="T95" s="7"/>
      <c r="U95" s="6">
        <v>20</v>
      </c>
      <c r="V95" s="2"/>
      <c r="W95" s="5" t="s">
        <v>147</v>
      </c>
    </row>
    <row r="96" spans="4:23" s="5" customFormat="1">
      <c r="D96" s="5">
        <v>93</v>
      </c>
      <c r="E96" s="5" t="s">
        <v>143</v>
      </c>
      <c r="F96" s="5" t="s">
        <v>146</v>
      </c>
      <c r="G96" s="5" t="s">
        <v>27</v>
      </c>
      <c r="H96" s="5" t="s">
        <v>72</v>
      </c>
      <c r="I96" s="5" t="s">
        <v>100</v>
      </c>
      <c r="J96" s="5">
        <v>5</v>
      </c>
      <c r="L96" s="5" t="s">
        <v>59</v>
      </c>
      <c r="O96" s="5" t="s">
        <v>132</v>
      </c>
      <c r="P96" s="6" t="s">
        <v>141</v>
      </c>
      <c r="Q96" s="5" t="s">
        <v>140</v>
      </c>
      <c r="R96" s="5" t="s">
        <v>139</v>
      </c>
      <c r="S96" s="7"/>
      <c r="T96" s="7"/>
      <c r="U96" s="6">
        <v>5</v>
      </c>
      <c r="V96" s="2"/>
      <c r="W96" s="5" t="s">
        <v>145</v>
      </c>
    </row>
    <row r="97" spans="4:23" s="5" customFormat="1">
      <c r="D97" s="5">
        <v>94</v>
      </c>
      <c r="E97" s="5" t="s">
        <v>143</v>
      </c>
      <c r="F97" s="5" t="s">
        <v>144</v>
      </c>
      <c r="G97" s="5" t="s">
        <v>45</v>
      </c>
      <c r="H97" s="5" t="s">
        <v>72</v>
      </c>
      <c r="I97" s="5" t="s">
        <v>100</v>
      </c>
      <c r="J97" s="5">
        <v>5</v>
      </c>
      <c r="L97" s="5" t="s">
        <v>59</v>
      </c>
      <c r="O97" s="5" t="s">
        <v>132</v>
      </c>
      <c r="P97" s="6" t="s">
        <v>141</v>
      </c>
      <c r="Q97" s="5" t="s">
        <v>140</v>
      </c>
      <c r="R97" s="5" t="s">
        <v>139</v>
      </c>
      <c r="S97" s="7"/>
      <c r="T97" s="7"/>
      <c r="U97" s="6">
        <v>3</v>
      </c>
      <c r="V97" s="2"/>
      <c r="W97" s="5">
        <v>0</v>
      </c>
    </row>
    <row r="98" spans="4:23" s="5" customFormat="1">
      <c r="D98" s="5">
        <v>95</v>
      </c>
      <c r="E98" s="5" t="s">
        <v>143</v>
      </c>
      <c r="F98" s="5" t="s">
        <v>142</v>
      </c>
      <c r="G98" s="5" t="s">
        <v>45</v>
      </c>
      <c r="H98" s="5" t="s">
        <v>72</v>
      </c>
      <c r="I98" s="5" t="s">
        <v>100</v>
      </c>
      <c r="J98" s="5">
        <v>5</v>
      </c>
      <c r="L98" s="5" t="s">
        <v>59</v>
      </c>
      <c r="O98" s="5" t="s">
        <v>132</v>
      </c>
      <c r="P98" s="6" t="s">
        <v>141</v>
      </c>
      <c r="Q98" s="5" t="s">
        <v>140</v>
      </c>
      <c r="R98" s="5" t="s">
        <v>139</v>
      </c>
      <c r="S98" s="7"/>
      <c r="T98" s="7"/>
      <c r="U98" s="6">
        <v>2</v>
      </c>
      <c r="V98" s="2"/>
      <c r="W98" s="5">
        <v>0</v>
      </c>
    </row>
    <row r="99" spans="4:23" s="5" customFormat="1">
      <c r="D99" s="5">
        <v>96</v>
      </c>
      <c r="E99" s="5" t="s">
        <v>87</v>
      </c>
      <c r="F99" s="5" t="s">
        <v>138</v>
      </c>
      <c r="G99" s="5" t="s">
        <v>36</v>
      </c>
      <c r="H99" s="5" t="s">
        <v>72</v>
      </c>
      <c r="I99" s="5" t="s">
        <v>84</v>
      </c>
      <c r="J99" s="5">
        <v>1</v>
      </c>
      <c r="L99" s="5" t="s">
        <v>53</v>
      </c>
      <c r="N99" s="5" t="s">
        <v>79</v>
      </c>
      <c r="O99" s="5" t="s">
        <v>38</v>
      </c>
      <c r="P99" s="6" t="s">
        <v>44</v>
      </c>
      <c r="S99" s="7"/>
      <c r="T99" s="7"/>
      <c r="U99" s="6">
        <v>68000</v>
      </c>
      <c r="V99" s="2"/>
      <c r="W99" s="5">
        <v>0</v>
      </c>
    </row>
    <row r="100" spans="4:23" s="5" customFormat="1">
      <c r="D100" s="5">
        <v>97</v>
      </c>
      <c r="E100" s="5" t="s">
        <v>87</v>
      </c>
      <c r="F100" s="5" t="s">
        <v>137</v>
      </c>
      <c r="G100" s="5" t="s">
        <v>36</v>
      </c>
      <c r="H100" s="5" t="s">
        <v>72</v>
      </c>
      <c r="I100" s="5" t="s">
        <v>84</v>
      </c>
      <c r="J100" s="5">
        <v>1</v>
      </c>
      <c r="L100" s="5" t="s">
        <v>53</v>
      </c>
      <c r="N100" s="5" t="s">
        <v>79</v>
      </c>
      <c r="O100" s="5" t="s">
        <v>38</v>
      </c>
      <c r="P100" s="6" t="s">
        <v>44</v>
      </c>
      <c r="S100" s="7"/>
      <c r="T100" s="7"/>
      <c r="U100" s="6">
        <v>10000</v>
      </c>
      <c r="V100" s="2"/>
      <c r="W100" s="5" t="s">
        <v>136</v>
      </c>
    </row>
    <row r="101" spans="4:23" s="5" customFormat="1">
      <c r="D101" s="5">
        <v>98</v>
      </c>
      <c r="E101" s="5" t="s">
        <v>87</v>
      </c>
      <c r="F101" s="5" t="s">
        <v>135</v>
      </c>
      <c r="G101" s="5" t="s">
        <v>36</v>
      </c>
      <c r="H101" s="5" t="s">
        <v>72</v>
      </c>
      <c r="I101" s="5" t="s">
        <v>84</v>
      </c>
      <c r="J101" s="5">
        <v>1</v>
      </c>
      <c r="L101" s="5" t="s">
        <v>53</v>
      </c>
      <c r="N101" s="5" t="s">
        <v>79</v>
      </c>
      <c r="O101" s="5" t="s">
        <v>25</v>
      </c>
      <c r="P101" s="6" t="s">
        <v>47</v>
      </c>
      <c r="S101" s="7"/>
      <c r="T101" s="7"/>
      <c r="U101" s="6">
        <v>250</v>
      </c>
      <c r="V101" s="2"/>
      <c r="W101" s="5" t="s">
        <v>134</v>
      </c>
    </row>
    <row r="102" spans="4:23" s="5" customFormat="1">
      <c r="D102" s="5">
        <v>99</v>
      </c>
      <c r="E102" s="5" t="s">
        <v>87</v>
      </c>
      <c r="F102" s="5" t="s">
        <v>133</v>
      </c>
      <c r="G102" s="5" t="s">
        <v>36</v>
      </c>
      <c r="H102" s="5" t="s">
        <v>85</v>
      </c>
      <c r="I102" s="5" t="s">
        <v>84</v>
      </c>
      <c r="J102" s="5">
        <v>1</v>
      </c>
      <c r="L102" s="5" t="s">
        <v>53</v>
      </c>
      <c r="N102" s="5" t="s">
        <v>79</v>
      </c>
      <c r="O102" s="5" t="s">
        <v>132</v>
      </c>
      <c r="P102" s="6" t="s">
        <v>31</v>
      </c>
      <c r="S102" s="7"/>
      <c r="T102" s="7"/>
      <c r="U102" s="6">
        <v>6700</v>
      </c>
      <c r="V102" s="2"/>
      <c r="W102" s="5">
        <v>0</v>
      </c>
    </row>
    <row r="103" spans="4:23" s="5" customFormat="1">
      <c r="D103" s="5">
        <v>100</v>
      </c>
      <c r="E103" s="5" t="s">
        <v>87</v>
      </c>
      <c r="F103" s="5" t="s">
        <v>131</v>
      </c>
      <c r="G103" s="5" t="s">
        <v>36</v>
      </c>
      <c r="H103" s="5" t="s">
        <v>85</v>
      </c>
      <c r="I103" s="5" t="s">
        <v>84</v>
      </c>
      <c r="J103" s="5">
        <v>1</v>
      </c>
      <c r="L103" s="5" t="s">
        <v>53</v>
      </c>
      <c r="N103" s="5" t="s">
        <v>79</v>
      </c>
      <c r="O103" s="5" t="s">
        <v>63</v>
      </c>
      <c r="P103" s="6" t="s">
        <v>44</v>
      </c>
      <c r="S103" s="7"/>
      <c r="T103" s="7"/>
      <c r="U103" s="6">
        <v>26900</v>
      </c>
      <c r="V103" s="2"/>
      <c r="W103" s="5">
        <v>0</v>
      </c>
    </row>
    <row r="104" spans="4:23" s="5" customFormat="1">
      <c r="D104" s="5">
        <v>101</v>
      </c>
      <c r="E104" s="5" t="s">
        <v>87</v>
      </c>
      <c r="F104" s="5" t="s">
        <v>130</v>
      </c>
      <c r="G104" s="5" t="s">
        <v>36</v>
      </c>
      <c r="H104" s="5" t="s">
        <v>85</v>
      </c>
      <c r="I104" s="5" t="s">
        <v>84</v>
      </c>
      <c r="J104" s="5">
        <v>1</v>
      </c>
      <c r="L104" s="5" t="s">
        <v>53</v>
      </c>
      <c r="N104" s="5" t="s">
        <v>79</v>
      </c>
      <c r="O104" s="5" t="s">
        <v>25</v>
      </c>
      <c r="P104" s="6" t="s">
        <v>47</v>
      </c>
      <c r="S104" s="7"/>
      <c r="T104" s="7"/>
      <c r="U104" s="6">
        <v>273</v>
      </c>
      <c r="V104" s="2"/>
      <c r="W104" s="5">
        <v>0</v>
      </c>
    </row>
    <row r="105" spans="4:23" s="5" customFormat="1">
      <c r="D105" s="5">
        <v>102</v>
      </c>
      <c r="E105" s="5" t="s">
        <v>87</v>
      </c>
      <c r="F105" s="5" t="s">
        <v>129</v>
      </c>
      <c r="G105" s="5" t="s">
        <v>36</v>
      </c>
      <c r="H105" s="5" t="s">
        <v>85</v>
      </c>
      <c r="I105" s="5" t="s">
        <v>84</v>
      </c>
      <c r="J105" s="5">
        <v>1</v>
      </c>
      <c r="L105" s="5" t="s">
        <v>53</v>
      </c>
      <c r="N105" s="5" t="s">
        <v>79</v>
      </c>
      <c r="O105" s="5" t="s">
        <v>63</v>
      </c>
      <c r="P105" s="6" t="s">
        <v>31</v>
      </c>
      <c r="S105" s="7"/>
      <c r="T105" s="7"/>
      <c r="U105" s="6">
        <v>6020</v>
      </c>
      <c r="V105" s="2"/>
      <c r="W105" s="5" t="s">
        <v>128</v>
      </c>
    </row>
    <row r="106" spans="4:23" s="5" customFormat="1">
      <c r="D106" s="5">
        <v>103</v>
      </c>
      <c r="E106" s="5" t="s">
        <v>87</v>
      </c>
      <c r="F106" s="5" t="s">
        <v>127</v>
      </c>
      <c r="G106" s="5" t="s">
        <v>36</v>
      </c>
      <c r="H106" s="5" t="s">
        <v>85</v>
      </c>
      <c r="I106" s="5" t="s">
        <v>84</v>
      </c>
      <c r="J106" s="5">
        <v>1</v>
      </c>
      <c r="L106" s="5" t="s">
        <v>53</v>
      </c>
      <c r="N106" s="5" t="s">
        <v>79</v>
      </c>
      <c r="O106" s="5" t="s">
        <v>38</v>
      </c>
      <c r="P106" s="6" t="s">
        <v>51</v>
      </c>
      <c r="S106" s="7"/>
      <c r="T106" s="7"/>
      <c r="U106" s="6">
        <v>645.6</v>
      </c>
      <c r="V106" s="2"/>
      <c r="W106" s="5">
        <v>0</v>
      </c>
    </row>
    <row r="107" spans="4:23" s="5" customFormat="1">
      <c r="D107" s="5">
        <v>104</v>
      </c>
      <c r="E107" s="5" t="s">
        <v>87</v>
      </c>
      <c r="F107" s="5" t="s">
        <v>126</v>
      </c>
      <c r="G107" s="5" t="s">
        <v>36</v>
      </c>
      <c r="H107" s="5" t="s">
        <v>72</v>
      </c>
      <c r="I107" s="5" t="s">
        <v>100</v>
      </c>
      <c r="J107" s="5">
        <v>1</v>
      </c>
      <c r="K107" s="5">
        <v>2</v>
      </c>
      <c r="L107" s="5" t="s">
        <v>53</v>
      </c>
      <c r="N107" s="5" t="s">
        <v>70</v>
      </c>
      <c r="O107" s="5" t="s">
        <v>63</v>
      </c>
      <c r="P107" s="6" t="s">
        <v>47</v>
      </c>
      <c r="S107" s="7"/>
      <c r="T107" s="7"/>
      <c r="U107" s="6">
        <v>108.2</v>
      </c>
      <c r="V107" s="2"/>
      <c r="W107" s="5">
        <v>0</v>
      </c>
    </row>
    <row r="108" spans="4:23" s="5" customFormat="1">
      <c r="D108" s="5">
        <v>105</v>
      </c>
      <c r="E108" s="5" t="s">
        <v>87</v>
      </c>
      <c r="F108" s="5" t="s">
        <v>125</v>
      </c>
      <c r="G108" s="5" t="s">
        <v>36</v>
      </c>
      <c r="H108" s="5" t="s">
        <v>72</v>
      </c>
      <c r="I108" s="5" t="s">
        <v>100</v>
      </c>
      <c r="J108" s="5">
        <v>2</v>
      </c>
      <c r="L108" s="5" t="s">
        <v>53</v>
      </c>
      <c r="N108" s="5" t="s">
        <v>70</v>
      </c>
      <c r="O108" s="5" t="s">
        <v>38</v>
      </c>
      <c r="P108" s="6" t="s">
        <v>51</v>
      </c>
      <c r="S108" s="7"/>
      <c r="T108" s="7"/>
      <c r="U108" s="6">
        <v>800</v>
      </c>
      <c r="V108" s="2"/>
      <c r="W108" s="5" t="s">
        <v>124</v>
      </c>
    </row>
    <row r="109" spans="4:23" s="5" customFormat="1">
      <c r="D109" s="5">
        <v>106</v>
      </c>
      <c r="E109" s="5" t="s">
        <v>87</v>
      </c>
      <c r="F109" s="5" t="s">
        <v>123</v>
      </c>
      <c r="G109" s="5" t="s">
        <v>36</v>
      </c>
      <c r="H109" s="5" t="s">
        <v>72</v>
      </c>
      <c r="I109" s="5" t="s">
        <v>100</v>
      </c>
      <c r="J109" s="5">
        <v>2</v>
      </c>
      <c r="L109" s="5" t="s">
        <v>53</v>
      </c>
      <c r="N109" s="5" t="s">
        <v>70</v>
      </c>
      <c r="O109" s="5" t="s">
        <v>38</v>
      </c>
      <c r="P109" s="6" t="s">
        <v>47</v>
      </c>
      <c r="S109" s="7"/>
      <c r="T109" s="7"/>
      <c r="U109" s="6">
        <v>400</v>
      </c>
      <c r="V109" s="2"/>
      <c r="W109" s="5" t="s">
        <v>122</v>
      </c>
    </row>
    <row r="110" spans="4:23" s="5" customFormat="1">
      <c r="D110" s="5">
        <v>107</v>
      </c>
      <c r="E110" s="5" t="s">
        <v>87</v>
      </c>
      <c r="F110" s="5" t="s">
        <v>121</v>
      </c>
      <c r="G110" s="5" t="s">
        <v>36</v>
      </c>
      <c r="H110" s="5" t="s">
        <v>72</v>
      </c>
      <c r="I110" s="5" t="s">
        <v>100</v>
      </c>
      <c r="J110" s="5">
        <v>2</v>
      </c>
      <c r="L110" s="5" t="s">
        <v>53</v>
      </c>
      <c r="N110" s="5" t="s">
        <v>70</v>
      </c>
      <c r="O110" s="5" t="s">
        <v>38</v>
      </c>
      <c r="P110" s="6" t="s">
        <v>51</v>
      </c>
      <c r="S110" s="7"/>
      <c r="T110" s="7"/>
      <c r="U110" s="6">
        <v>800</v>
      </c>
      <c r="V110" s="2"/>
      <c r="W110" s="5" t="s">
        <v>120</v>
      </c>
    </row>
    <row r="111" spans="4:23" s="5" customFormat="1">
      <c r="D111" s="5">
        <v>108</v>
      </c>
      <c r="E111" s="5" t="s">
        <v>87</v>
      </c>
      <c r="F111" s="5" t="s">
        <v>119</v>
      </c>
      <c r="G111" s="5" t="s">
        <v>36</v>
      </c>
      <c r="H111" s="5" t="s">
        <v>72</v>
      </c>
      <c r="I111" s="5" t="s">
        <v>71</v>
      </c>
      <c r="J111" s="5">
        <v>2</v>
      </c>
      <c r="L111" s="5" t="s">
        <v>53</v>
      </c>
      <c r="N111" s="5" t="s">
        <v>70</v>
      </c>
      <c r="O111" s="5" t="s">
        <v>38</v>
      </c>
      <c r="P111" s="6" t="s">
        <v>51</v>
      </c>
      <c r="S111" s="7"/>
      <c r="T111" s="7"/>
      <c r="U111" s="6">
        <v>950</v>
      </c>
      <c r="V111" s="2"/>
      <c r="W111" s="5" t="s">
        <v>118</v>
      </c>
    </row>
    <row r="112" spans="4:23" s="5" customFormat="1">
      <c r="D112" s="5">
        <v>109</v>
      </c>
      <c r="E112" s="5" t="s">
        <v>87</v>
      </c>
      <c r="F112" s="5" t="s">
        <v>117</v>
      </c>
      <c r="G112" s="5" t="s">
        <v>36</v>
      </c>
      <c r="H112" s="5" t="s">
        <v>72</v>
      </c>
      <c r="I112" s="5" t="s">
        <v>100</v>
      </c>
      <c r="J112" s="5">
        <v>2</v>
      </c>
      <c r="L112" s="5" t="s">
        <v>53</v>
      </c>
      <c r="N112" s="5" t="s">
        <v>70</v>
      </c>
      <c r="O112" s="5" t="s">
        <v>25</v>
      </c>
      <c r="P112" s="6" t="s">
        <v>47</v>
      </c>
      <c r="S112" s="7"/>
      <c r="T112" s="7"/>
      <c r="U112" s="6">
        <v>400</v>
      </c>
      <c r="V112" s="2"/>
      <c r="W112" s="5" t="s">
        <v>116</v>
      </c>
    </row>
    <row r="113" spans="2:23" s="5" customFormat="1">
      <c r="D113" s="5">
        <v>110</v>
      </c>
      <c r="E113" s="5" t="s">
        <v>87</v>
      </c>
      <c r="F113" s="5" t="s">
        <v>115</v>
      </c>
      <c r="G113" s="5" t="s">
        <v>36</v>
      </c>
      <c r="H113" s="5" t="s">
        <v>72</v>
      </c>
      <c r="I113" s="5" t="s">
        <v>84</v>
      </c>
      <c r="J113" s="5">
        <v>2</v>
      </c>
      <c r="K113" s="5" t="s">
        <v>114</v>
      </c>
      <c r="L113" s="5" t="s">
        <v>53</v>
      </c>
      <c r="N113" s="5" t="s">
        <v>103</v>
      </c>
      <c r="O113" s="5" t="s">
        <v>38</v>
      </c>
      <c r="P113" s="6" t="s">
        <v>51</v>
      </c>
      <c r="S113" s="7"/>
      <c r="T113" s="7"/>
      <c r="U113" s="6">
        <v>600</v>
      </c>
      <c r="V113" s="2"/>
      <c r="W113" s="5" t="s">
        <v>113</v>
      </c>
    </row>
    <row r="114" spans="2:23" s="5" customFormat="1">
      <c r="D114" s="5">
        <v>111</v>
      </c>
      <c r="E114" s="5" t="s">
        <v>87</v>
      </c>
      <c r="F114" s="5" t="s">
        <v>112</v>
      </c>
      <c r="G114" s="5" t="s">
        <v>36</v>
      </c>
      <c r="H114" s="5" t="s">
        <v>85</v>
      </c>
      <c r="I114" s="5" t="s">
        <v>100</v>
      </c>
      <c r="J114" s="5">
        <v>2</v>
      </c>
      <c r="L114" s="5" t="s">
        <v>53</v>
      </c>
      <c r="N114" s="5" t="s">
        <v>70</v>
      </c>
      <c r="O114" s="5" t="s">
        <v>25</v>
      </c>
      <c r="P114" s="6" t="s">
        <v>47</v>
      </c>
      <c r="S114" s="7"/>
      <c r="T114" s="7"/>
      <c r="U114" s="6">
        <v>165</v>
      </c>
      <c r="V114" s="2"/>
      <c r="W114" s="5" t="s">
        <v>111</v>
      </c>
    </row>
    <row r="115" spans="2:23" s="5" customFormat="1">
      <c r="D115" s="5">
        <v>112</v>
      </c>
      <c r="E115" s="5" t="s">
        <v>87</v>
      </c>
      <c r="F115" s="5" t="s">
        <v>110</v>
      </c>
      <c r="G115" s="5" t="s">
        <v>36</v>
      </c>
      <c r="H115" s="5" t="s">
        <v>72</v>
      </c>
      <c r="I115" s="5" t="s">
        <v>71</v>
      </c>
      <c r="J115" s="5">
        <v>2</v>
      </c>
      <c r="L115" s="5" t="s">
        <v>53</v>
      </c>
      <c r="N115" s="5" t="s">
        <v>70</v>
      </c>
      <c r="O115" s="5" t="s">
        <v>38</v>
      </c>
      <c r="P115" s="6" t="s">
        <v>51</v>
      </c>
      <c r="S115" s="7"/>
      <c r="T115" s="7"/>
      <c r="U115" s="6">
        <v>730</v>
      </c>
      <c r="V115" s="2"/>
      <c r="W115" s="5" t="s">
        <v>109</v>
      </c>
    </row>
    <row r="116" spans="2:23" s="5" customFormat="1">
      <c r="D116" s="5">
        <v>113</v>
      </c>
      <c r="E116" s="5" t="s">
        <v>87</v>
      </c>
      <c r="F116" s="5" t="s">
        <v>108</v>
      </c>
      <c r="G116" s="5" t="s">
        <v>36</v>
      </c>
      <c r="H116" s="5" t="s">
        <v>72</v>
      </c>
      <c r="I116" s="5" t="s">
        <v>100</v>
      </c>
      <c r="J116" s="5">
        <v>2</v>
      </c>
      <c r="L116" s="5" t="s">
        <v>53</v>
      </c>
      <c r="N116" s="5" t="s">
        <v>70</v>
      </c>
      <c r="O116" s="5" t="s">
        <v>38</v>
      </c>
      <c r="P116" s="6" t="s">
        <v>55</v>
      </c>
      <c r="S116" s="7"/>
      <c r="T116" s="7"/>
      <c r="U116" s="6">
        <v>2200</v>
      </c>
      <c r="V116" s="2"/>
      <c r="W116" s="5" t="s">
        <v>107</v>
      </c>
    </row>
    <row r="117" spans="2:23" s="5" customFormat="1">
      <c r="D117" s="5">
        <v>114</v>
      </c>
      <c r="E117" s="5" t="s">
        <v>87</v>
      </c>
      <c r="F117" s="5" t="s">
        <v>106</v>
      </c>
      <c r="G117" s="5" t="s">
        <v>36</v>
      </c>
      <c r="H117" s="5" t="s">
        <v>72</v>
      </c>
      <c r="I117" s="5" t="s">
        <v>71</v>
      </c>
      <c r="J117" s="5">
        <v>2</v>
      </c>
      <c r="K117" s="5">
        <v>1</v>
      </c>
      <c r="L117" s="5" t="s">
        <v>53</v>
      </c>
      <c r="N117" s="5" t="s">
        <v>103</v>
      </c>
      <c r="O117" s="5" t="s">
        <v>25</v>
      </c>
      <c r="P117" s="6" t="s">
        <v>49</v>
      </c>
      <c r="S117" s="7"/>
      <c r="T117" s="7"/>
      <c r="U117" s="6">
        <v>50</v>
      </c>
      <c r="V117" s="2"/>
      <c r="W117" s="5" t="s">
        <v>105</v>
      </c>
    </row>
    <row r="118" spans="2:23" s="5" customFormat="1">
      <c r="D118" s="5">
        <v>115</v>
      </c>
      <c r="E118" s="5" t="s">
        <v>87</v>
      </c>
      <c r="F118" s="5" t="s">
        <v>104</v>
      </c>
      <c r="G118" s="5" t="s">
        <v>27</v>
      </c>
      <c r="H118" s="5" t="s">
        <v>72</v>
      </c>
      <c r="I118" s="5" t="s">
        <v>100</v>
      </c>
      <c r="J118" s="5">
        <v>2</v>
      </c>
      <c r="K118" s="5">
        <v>1</v>
      </c>
      <c r="L118" s="5" t="s">
        <v>53</v>
      </c>
      <c r="N118" s="5" t="s">
        <v>103</v>
      </c>
      <c r="O118" s="5" t="s">
        <v>38</v>
      </c>
      <c r="P118" s="6" t="s">
        <v>51</v>
      </c>
      <c r="S118" s="7"/>
      <c r="T118" s="7"/>
      <c r="U118" s="6">
        <v>750</v>
      </c>
      <c r="V118" s="2"/>
      <c r="W118" s="5" t="s">
        <v>102</v>
      </c>
    </row>
    <row r="119" spans="2:23" s="5" customFormat="1">
      <c r="D119" s="5">
        <v>116</v>
      </c>
      <c r="E119" s="5" t="s">
        <v>87</v>
      </c>
      <c r="F119" s="5" t="s">
        <v>101</v>
      </c>
      <c r="G119" s="5" t="s">
        <v>27</v>
      </c>
      <c r="H119" s="5" t="s">
        <v>72</v>
      </c>
      <c r="I119" s="5" t="s">
        <v>100</v>
      </c>
      <c r="J119" s="5">
        <v>2</v>
      </c>
      <c r="L119" s="5" t="s">
        <v>53</v>
      </c>
      <c r="N119" s="5" t="s">
        <v>70</v>
      </c>
      <c r="O119" s="5" t="s">
        <v>38</v>
      </c>
      <c r="P119" s="6" t="s">
        <v>47</v>
      </c>
      <c r="S119" s="7"/>
      <c r="T119" s="7"/>
      <c r="U119" s="6">
        <v>350</v>
      </c>
      <c r="V119" s="2"/>
      <c r="W119" s="5" t="s">
        <v>99</v>
      </c>
    </row>
    <row r="120" spans="2:23" s="5" customFormat="1">
      <c r="D120" s="5">
        <v>117</v>
      </c>
      <c r="E120" s="5" t="s">
        <v>87</v>
      </c>
      <c r="F120" s="5" t="s">
        <v>98</v>
      </c>
      <c r="G120" s="5" t="s">
        <v>45</v>
      </c>
      <c r="H120" s="5" t="s">
        <v>85</v>
      </c>
      <c r="I120" s="5" t="s">
        <v>84</v>
      </c>
      <c r="J120" s="5">
        <v>1</v>
      </c>
      <c r="L120" s="5" t="s">
        <v>53</v>
      </c>
      <c r="N120" s="5" t="s">
        <v>79</v>
      </c>
      <c r="O120" s="5" t="s">
        <v>25</v>
      </c>
      <c r="P120" s="6" t="s">
        <v>55</v>
      </c>
      <c r="S120" s="7"/>
      <c r="T120" s="7"/>
      <c r="U120" s="6">
        <v>1500</v>
      </c>
      <c r="V120" s="2"/>
      <c r="W120" s="5" t="s">
        <v>97</v>
      </c>
    </row>
    <row r="121" spans="2:23" s="5" customFormat="1">
      <c r="D121" s="5">
        <v>118</v>
      </c>
      <c r="E121" s="5" t="s">
        <v>87</v>
      </c>
      <c r="F121" s="5" t="s">
        <v>96</v>
      </c>
      <c r="G121" s="5" t="s">
        <v>36</v>
      </c>
      <c r="H121" s="5" t="s">
        <v>85</v>
      </c>
      <c r="I121" s="5" t="s">
        <v>84</v>
      </c>
      <c r="J121" s="5">
        <v>1</v>
      </c>
      <c r="K121" s="5">
        <v>2</v>
      </c>
      <c r="L121" s="5" t="s">
        <v>53</v>
      </c>
      <c r="N121" s="5" t="s">
        <v>79</v>
      </c>
      <c r="O121" s="5" t="s">
        <v>25</v>
      </c>
      <c r="P121" s="6" t="s">
        <v>47</v>
      </c>
      <c r="S121" s="7"/>
      <c r="T121" s="7"/>
      <c r="U121" s="6">
        <v>112</v>
      </c>
      <c r="V121" s="2"/>
      <c r="W121" s="5" t="s">
        <v>95</v>
      </c>
    </row>
    <row r="122" spans="2:23" s="5" customFormat="1">
      <c r="D122" s="5">
        <v>119</v>
      </c>
      <c r="E122" s="5" t="s">
        <v>87</v>
      </c>
      <c r="F122" s="5" t="s">
        <v>94</v>
      </c>
      <c r="G122" s="5" t="s">
        <v>36</v>
      </c>
      <c r="H122" s="5" t="s">
        <v>85</v>
      </c>
      <c r="I122" s="5" t="s">
        <v>84</v>
      </c>
      <c r="J122" s="5">
        <v>1</v>
      </c>
      <c r="K122" s="5">
        <v>2</v>
      </c>
      <c r="L122" s="5" t="s">
        <v>53</v>
      </c>
      <c r="N122" s="5" t="s">
        <v>79</v>
      </c>
      <c r="O122" s="5" t="s">
        <v>25</v>
      </c>
      <c r="P122" s="6" t="s">
        <v>51</v>
      </c>
      <c r="S122" s="7"/>
      <c r="T122" s="7"/>
      <c r="U122" s="6">
        <v>600</v>
      </c>
      <c r="V122" s="2"/>
      <c r="W122" s="5" t="s">
        <v>93</v>
      </c>
    </row>
    <row r="123" spans="2:23" s="5" customFormat="1">
      <c r="D123" s="5">
        <v>120</v>
      </c>
      <c r="E123" s="5" t="s">
        <v>87</v>
      </c>
      <c r="F123" s="5" t="s">
        <v>92</v>
      </c>
      <c r="G123" s="5" t="s">
        <v>36</v>
      </c>
      <c r="H123" s="5" t="s">
        <v>85</v>
      </c>
      <c r="I123" s="5" t="s">
        <v>84</v>
      </c>
      <c r="L123" s="5" t="s">
        <v>53</v>
      </c>
      <c r="N123" s="5" t="s">
        <v>79</v>
      </c>
      <c r="O123" s="5" t="s">
        <v>25</v>
      </c>
      <c r="P123" s="6" t="s">
        <v>51</v>
      </c>
      <c r="S123" s="7"/>
      <c r="T123" s="7"/>
      <c r="U123" s="6">
        <v>600</v>
      </c>
      <c r="V123" s="2"/>
      <c r="W123" s="5" t="s">
        <v>91</v>
      </c>
    </row>
    <row r="124" spans="2:23" s="5" customFormat="1">
      <c r="D124" s="5">
        <v>121</v>
      </c>
      <c r="E124" s="5" t="s">
        <v>87</v>
      </c>
      <c r="F124" s="5" t="s">
        <v>90</v>
      </c>
      <c r="G124" s="5" t="s">
        <v>36</v>
      </c>
      <c r="H124" s="5" t="s">
        <v>85</v>
      </c>
      <c r="I124" s="5" t="s">
        <v>84</v>
      </c>
      <c r="J124" s="5">
        <v>1</v>
      </c>
      <c r="L124" s="5" t="s">
        <v>53</v>
      </c>
      <c r="N124" s="5" t="s">
        <v>79</v>
      </c>
      <c r="O124" s="5" t="s">
        <v>25</v>
      </c>
      <c r="P124" s="6" t="s">
        <v>49</v>
      </c>
      <c r="S124" s="7"/>
      <c r="T124" s="7"/>
      <c r="U124" s="6">
        <v>70</v>
      </c>
      <c r="V124" s="2"/>
      <c r="W124" s="5" t="s">
        <v>88</v>
      </c>
    </row>
    <row r="125" spans="2:23" s="5" customFormat="1">
      <c r="D125" s="5">
        <v>122</v>
      </c>
      <c r="E125" s="5" t="s">
        <v>87</v>
      </c>
      <c r="F125" s="5" t="s">
        <v>89</v>
      </c>
      <c r="G125" s="5" t="s">
        <v>36</v>
      </c>
      <c r="H125" s="5" t="s">
        <v>85</v>
      </c>
      <c r="I125" s="5" t="s">
        <v>84</v>
      </c>
      <c r="J125" s="5">
        <v>1</v>
      </c>
      <c r="L125" s="5" t="s">
        <v>53</v>
      </c>
      <c r="N125" s="5" t="s">
        <v>79</v>
      </c>
      <c r="O125" s="5" t="s">
        <v>25</v>
      </c>
      <c r="P125" s="6" t="s">
        <v>47</v>
      </c>
      <c r="S125" s="7"/>
      <c r="T125" s="7"/>
      <c r="U125" s="6">
        <v>260</v>
      </c>
      <c r="V125" s="2"/>
      <c r="W125" s="5" t="s">
        <v>88</v>
      </c>
    </row>
    <row r="126" spans="2:23" s="5" customFormat="1">
      <c r="D126" s="5">
        <v>123</v>
      </c>
      <c r="E126" s="5" t="s">
        <v>87</v>
      </c>
      <c r="F126" s="5" t="s">
        <v>86</v>
      </c>
      <c r="G126" s="5" t="s">
        <v>36</v>
      </c>
      <c r="H126" s="5" t="s">
        <v>85</v>
      </c>
      <c r="I126" s="5" t="s">
        <v>84</v>
      </c>
      <c r="J126" s="5">
        <v>1</v>
      </c>
      <c r="L126" s="5" t="s">
        <v>53</v>
      </c>
      <c r="N126" s="5" t="s">
        <v>79</v>
      </c>
      <c r="O126" s="5" t="s">
        <v>25</v>
      </c>
      <c r="P126" s="6" t="s">
        <v>47</v>
      </c>
      <c r="S126" s="7"/>
      <c r="T126" s="7"/>
      <c r="U126" s="6">
        <v>105</v>
      </c>
      <c r="V126" s="2"/>
      <c r="W126" s="5" t="s">
        <v>83</v>
      </c>
    </row>
    <row r="127" spans="2:23">
      <c r="D127" s="1">
        <v>124</v>
      </c>
      <c r="E127" s="1" t="s">
        <v>82</v>
      </c>
      <c r="F127" s="5" t="s">
        <v>81</v>
      </c>
      <c r="G127" s="5" t="s">
        <v>36</v>
      </c>
      <c r="H127" s="5" t="s">
        <v>72</v>
      </c>
      <c r="I127" s="5" t="s">
        <v>71</v>
      </c>
      <c r="J127" s="5">
        <v>1</v>
      </c>
      <c r="K127" s="5"/>
      <c r="L127" s="5" t="s">
        <v>80</v>
      </c>
      <c r="M127" s="5"/>
      <c r="N127" s="5" t="s">
        <v>79</v>
      </c>
      <c r="O127" s="5" t="s">
        <v>25</v>
      </c>
      <c r="P127" s="6" t="s">
        <v>78</v>
      </c>
      <c r="Q127" s="5"/>
      <c r="R127" s="5"/>
      <c r="S127" s="7"/>
      <c r="T127" s="7"/>
      <c r="U127" s="6">
        <v>19</v>
      </c>
      <c r="W127" s="5" t="s">
        <v>77</v>
      </c>
    </row>
    <row r="128" spans="2:23">
      <c r="B128" s="5"/>
      <c r="D128" s="1">
        <v>125</v>
      </c>
      <c r="E128" s="1" t="s">
        <v>17</v>
      </c>
      <c r="F128" s="5" t="s">
        <v>76</v>
      </c>
      <c r="G128" s="5" t="s">
        <v>45</v>
      </c>
      <c r="H128" s="5" t="s">
        <v>72</v>
      </c>
      <c r="I128" s="5" t="s">
        <v>71</v>
      </c>
      <c r="J128" s="5">
        <v>4</v>
      </c>
      <c r="K128" s="5"/>
      <c r="L128" s="5" t="s">
        <v>26</v>
      </c>
      <c r="M128" s="5"/>
      <c r="N128" s="5" t="s">
        <v>75</v>
      </c>
      <c r="O128" s="5" t="s">
        <v>38</v>
      </c>
      <c r="P128" s="6" t="s">
        <v>47</v>
      </c>
      <c r="Q128" s="5"/>
      <c r="R128" s="5"/>
      <c r="S128" s="7"/>
      <c r="T128" s="7"/>
      <c r="U128" s="6">
        <v>750</v>
      </c>
      <c r="W128" s="5" t="s">
        <v>74</v>
      </c>
    </row>
    <row r="129" spans="4:23">
      <c r="D129" s="1">
        <v>126</v>
      </c>
      <c r="E129" s="1" t="s">
        <v>17</v>
      </c>
      <c r="F129" s="5" t="s">
        <v>73</v>
      </c>
      <c r="G129" s="5" t="s">
        <v>45</v>
      </c>
      <c r="H129" s="5" t="s">
        <v>72</v>
      </c>
      <c r="I129" s="5" t="s">
        <v>71</v>
      </c>
      <c r="J129" s="5">
        <v>6</v>
      </c>
      <c r="K129" s="5">
        <v>2</v>
      </c>
      <c r="L129" s="5" t="s">
        <v>26</v>
      </c>
      <c r="M129" s="5"/>
      <c r="N129" s="5" t="s">
        <v>70</v>
      </c>
      <c r="O129" s="5" t="s">
        <v>38</v>
      </c>
      <c r="P129" s="6" t="s">
        <v>55</v>
      </c>
      <c r="Q129" s="5"/>
      <c r="R129" s="5"/>
      <c r="S129" s="7"/>
      <c r="T129" s="7"/>
      <c r="U129" s="6">
        <v>1000</v>
      </c>
      <c r="W129" s="5" t="s">
        <v>69</v>
      </c>
    </row>
    <row r="130" spans="4:23" s="5" customFormat="1">
      <c r="D130" s="5">
        <v>127</v>
      </c>
      <c r="E130" s="5" t="s">
        <v>68</v>
      </c>
      <c r="F130" s="5" t="s">
        <v>67</v>
      </c>
      <c r="G130" s="5" t="s">
        <v>45</v>
      </c>
      <c r="J130" s="5">
        <v>1</v>
      </c>
      <c r="L130" s="5" t="s">
        <v>26</v>
      </c>
      <c r="O130" s="5" t="s">
        <v>38</v>
      </c>
      <c r="P130" s="6" t="s">
        <v>44</v>
      </c>
      <c r="U130" s="6">
        <v>20000</v>
      </c>
      <c r="V130" s="3"/>
      <c r="W130" s="5" t="s">
        <v>66</v>
      </c>
    </row>
    <row r="131" spans="4:23">
      <c r="D131" s="1">
        <v>128</v>
      </c>
      <c r="E131" s="1" t="s">
        <v>17</v>
      </c>
      <c r="F131" s="1" t="s">
        <v>65</v>
      </c>
      <c r="G131" s="3" t="s">
        <v>36</v>
      </c>
      <c r="L131" s="1" t="s">
        <v>26</v>
      </c>
      <c r="O131" s="1" t="s">
        <v>38</v>
      </c>
    </row>
    <row r="132" spans="4:23">
      <c r="D132" s="1">
        <v>129</v>
      </c>
      <c r="E132" s="1" t="s">
        <v>17</v>
      </c>
      <c r="F132" s="1" t="s">
        <v>64</v>
      </c>
      <c r="G132" s="3" t="s">
        <v>27</v>
      </c>
      <c r="J132" s="1">
        <v>1</v>
      </c>
      <c r="L132" s="1" t="s">
        <v>53</v>
      </c>
      <c r="O132" s="1" t="s">
        <v>63</v>
      </c>
      <c r="P132" s="3" t="s">
        <v>47</v>
      </c>
      <c r="U132" s="3">
        <v>437</v>
      </c>
    </row>
    <row r="133" spans="4:23">
      <c r="D133" s="1">
        <v>130</v>
      </c>
      <c r="E133" s="1" t="s">
        <v>17</v>
      </c>
      <c r="F133" s="1" t="s">
        <v>62</v>
      </c>
      <c r="G133" s="3" t="s">
        <v>27</v>
      </c>
      <c r="J133" s="1">
        <v>2</v>
      </c>
      <c r="L133" s="1" t="s">
        <v>26</v>
      </c>
      <c r="O133" s="1" t="s">
        <v>25</v>
      </c>
    </row>
    <row r="134" spans="4:23">
      <c r="D134" s="5">
        <v>131</v>
      </c>
      <c r="E134" s="1" t="s">
        <v>17</v>
      </c>
      <c r="F134" s="1" t="s">
        <v>61</v>
      </c>
      <c r="G134" s="3" t="s">
        <v>36</v>
      </c>
      <c r="J134" s="1">
        <v>1</v>
      </c>
      <c r="L134" s="1" t="s">
        <v>26</v>
      </c>
      <c r="O134" s="1" t="s">
        <v>25</v>
      </c>
    </row>
    <row r="135" spans="4:23">
      <c r="D135" s="1">
        <v>132</v>
      </c>
      <c r="E135" s="1" t="s">
        <v>17</v>
      </c>
      <c r="F135" s="1" t="s">
        <v>60</v>
      </c>
      <c r="G135" s="3" t="s">
        <v>27</v>
      </c>
      <c r="J135" s="1">
        <v>5</v>
      </c>
      <c r="L135" s="1" t="s">
        <v>59</v>
      </c>
      <c r="P135" s="3" t="s">
        <v>55</v>
      </c>
      <c r="U135" s="3">
        <v>1500</v>
      </c>
    </row>
    <row r="136" spans="4:23">
      <c r="D136" s="1">
        <v>133</v>
      </c>
      <c r="E136" s="1" t="s">
        <v>17</v>
      </c>
      <c r="F136" s="1" t="s">
        <v>58</v>
      </c>
      <c r="G136" s="3" t="s">
        <v>36</v>
      </c>
      <c r="J136" s="1">
        <v>2</v>
      </c>
      <c r="L136" s="1" t="s">
        <v>26</v>
      </c>
      <c r="O136" s="1" t="s">
        <v>38</v>
      </c>
      <c r="P136" s="3" t="s">
        <v>44</v>
      </c>
      <c r="U136" s="3">
        <v>12500</v>
      </c>
    </row>
    <row r="137" spans="4:23">
      <c r="D137" s="1">
        <v>134</v>
      </c>
      <c r="E137" s="1" t="s">
        <v>17</v>
      </c>
      <c r="F137" s="1" t="s">
        <v>57</v>
      </c>
      <c r="G137" s="3" t="s">
        <v>45</v>
      </c>
      <c r="L137" s="1" t="s">
        <v>41</v>
      </c>
      <c r="O137" s="1" t="s">
        <v>38</v>
      </c>
    </row>
    <row r="138" spans="4:23">
      <c r="D138" s="5">
        <v>135</v>
      </c>
      <c r="E138" s="1" t="s">
        <v>17</v>
      </c>
      <c r="F138" s="1" t="s">
        <v>56</v>
      </c>
      <c r="G138" s="3" t="s">
        <v>45</v>
      </c>
      <c r="J138" s="1">
        <v>1</v>
      </c>
      <c r="L138" s="1" t="s">
        <v>26</v>
      </c>
      <c r="O138" s="1" t="s">
        <v>25</v>
      </c>
      <c r="P138" s="3" t="s">
        <v>55</v>
      </c>
      <c r="U138" s="3">
        <v>2000</v>
      </c>
    </row>
    <row r="139" spans="4:23">
      <c r="D139" s="1">
        <v>136</v>
      </c>
      <c r="E139" s="1" t="s">
        <v>17</v>
      </c>
      <c r="F139" s="1" t="s">
        <v>54</v>
      </c>
      <c r="G139" s="3" t="s">
        <v>36</v>
      </c>
      <c r="L139" s="1" t="s">
        <v>53</v>
      </c>
      <c r="O139" s="1" t="s">
        <v>25</v>
      </c>
    </row>
    <row r="140" spans="4:23">
      <c r="D140" s="1">
        <v>137</v>
      </c>
      <c r="E140" s="1" t="s">
        <v>17</v>
      </c>
      <c r="F140" s="1" t="s">
        <v>52</v>
      </c>
      <c r="G140" s="3" t="s">
        <v>45</v>
      </c>
      <c r="J140" s="1">
        <v>1</v>
      </c>
      <c r="L140" s="1" t="s">
        <v>26</v>
      </c>
      <c r="O140" s="1" t="s">
        <v>25</v>
      </c>
      <c r="P140" s="3" t="s">
        <v>51</v>
      </c>
      <c r="U140" s="3">
        <v>615</v>
      </c>
    </row>
    <row r="141" spans="4:23">
      <c r="D141" s="1">
        <v>138</v>
      </c>
      <c r="E141" s="1" t="s">
        <v>17</v>
      </c>
      <c r="F141" s="1" t="s">
        <v>50</v>
      </c>
      <c r="G141" s="3" t="s">
        <v>45</v>
      </c>
      <c r="J141" s="1">
        <v>1</v>
      </c>
      <c r="O141" s="1" t="s">
        <v>25</v>
      </c>
      <c r="P141" s="3" t="s">
        <v>49</v>
      </c>
      <c r="U141" s="3">
        <v>70</v>
      </c>
    </row>
    <row r="142" spans="4:23">
      <c r="D142" s="5">
        <v>139</v>
      </c>
      <c r="E142" s="1" t="s">
        <v>17</v>
      </c>
      <c r="F142" s="1" t="s">
        <v>48</v>
      </c>
      <c r="G142" s="3" t="s">
        <v>45</v>
      </c>
      <c r="J142" s="1">
        <v>2</v>
      </c>
      <c r="L142" s="1" t="s">
        <v>26</v>
      </c>
      <c r="O142" s="1" t="s">
        <v>38</v>
      </c>
      <c r="P142" s="3" t="s">
        <v>47</v>
      </c>
      <c r="U142" s="3">
        <v>400</v>
      </c>
    </row>
    <row r="143" spans="4:23">
      <c r="D143" s="1">
        <v>140</v>
      </c>
      <c r="E143" s="1" t="s">
        <v>17</v>
      </c>
      <c r="F143" s="1" t="s">
        <v>46</v>
      </c>
      <c r="G143" s="3" t="s">
        <v>45</v>
      </c>
      <c r="J143" s="1">
        <v>2</v>
      </c>
      <c r="L143" s="1" t="s">
        <v>26</v>
      </c>
      <c r="O143" s="1" t="s">
        <v>38</v>
      </c>
      <c r="P143" s="3" t="s">
        <v>44</v>
      </c>
      <c r="U143" s="3">
        <v>19000</v>
      </c>
    </row>
    <row r="144" spans="4:23">
      <c r="D144" s="1">
        <v>141</v>
      </c>
      <c r="E144" s="1" t="s">
        <v>43</v>
      </c>
      <c r="F144" s="1" t="s">
        <v>42</v>
      </c>
      <c r="G144" s="3" t="s">
        <v>27</v>
      </c>
      <c r="J144" s="1">
        <v>2</v>
      </c>
      <c r="L144" s="1" t="s">
        <v>41</v>
      </c>
      <c r="O144" s="1" t="s">
        <v>25</v>
      </c>
    </row>
    <row r="145" spans="4:23">
      <c r="D145" s="1">
        <v>142</v>
      </c>
      <c r="E145" s="1" t="s">
        <v>17</v>
      </c>
      <c r="F145" s="1" t="s">
        <v>40</v>
      </c>
      <c r="J145" s="1">
        <v>1</v>
      </c>
      <c r="L145" s="1" t="s">
        <v>26</v>
      </c>
      <c r="O145" s="1" t="s">
        <v>38</v>
      </c>
    </row>
    <row r="146" spans="4:23">
      <c r="D146" s="1">
        <v>143</v>
      </c>
      <c r="E146" s="1" t="s">
        <v>17</v>
      </c>
      <c r="F146" s="1" t="s">
        <v>39</v>
      </c>
      <c r="L146" s="1" t="s">
        <v>26</v>
      </c>
      <c r="O146" s="1" t="s">
        <v>38</v>
      </c>
      <c r="P146" s="3" t="s">
        <v>31</v>
      </c>
      <c r="U146" s="3">
        <v>5000</v>
      </c>
    </row>
    <row r="147" spans="4:23">
      <c r="D147" s="1">
        <v>144</v>
      </c>
      <c r="E147" s="1" t="s">
        <v>17</v>
      </c>
      <c r="F147" s="1" t="s">
        <v>37</v>
      </c>
      <c r="G147" s="3" t="s">
        <v>36</v>
      </c>
    </row>
    <row r="148" spans="4:23">
      <c r="D148" s="1">
        <v>145</v>
      </c>
      <c r="E148" s="1" t="s">
        <v>17</v>
      </c>
      <c r="F148" s="1" t="s">
        <v>35</v>
      </c>
    </row>
    <row r="149" spans="4:23">
      <c r="D149" s="1">
        <v>146</v>
      </c>
      <c r="E149" s="1" t="s">
        <v>17</v>
      </c>
      <c r="F149" s="1" t="s">
        <v>34</v>
      </c>
    </row>
    <row r="150" spans="4:23">
      <c r="D150" s="1">
        <v>147</v>
      </c>
      <c r="E150" s="1" t="s">
        <v>17</v>
      </c>
      <c r="F150" s="1" t="s">
        <v>33</v>
      </c>
      <c r="L150" s="1" t="s">
        <v>26</v>
      </c>
    </row>
    <row r="151" spans="4:23">
      <c r="D151" s="1">
        <v>148</v>
      </c>
      <c r="E151" s="1" t="s">
        <v>17</v>
      </c>
      <c r="F151" s="1" t="s">
        <v>32</v>
      </c>
      <c r="G151" s="3" t="s">
        <v>27</v>
      </c>
      <c r="O151" s="1" t="s">
        <v>25</v>
      </c>
      <c r="P151" s="3" t="s">
        <v>31</v>
      </c>
      <c r="U151" s="3">
        <v>5000</v>
      </c>
    </row>
    <row r="152" spans="4:23">
      <c r="D152" s="1">
        <v>149</v>
      </c>
      <c r="E152" s="1" t="s">
        <v>17</v>
      </c>
      <c r="F152" s="1" t="s">
        <v>30</v>
      </c>
    </row>
    <row r="153" spans="4:23">
      <c r="D153" s="1">
        <v>150</v>
      </c>
      <c r="E153" s="1" t="s">
        <v>17</v>
      </c>
      <c r="F153" s="1" t="s">
        <v>29</v>
      </c>
      <c r="G153" s="3" t="s">
        <v>27</v>
      </c>
      <c r="L153" s="1" t="s">
        <v>26</v>
      </c>
    </row>
    <row r="154" spans="4:23">
      <c r="D154" s="1">
        <v>151</v>
      </c>
      <c r="E154" s="1" t="s">
        <v>17</v>
      </c>
      <c r="F154" s="1" t="s">
        <v>28</v>
      </c>
      <c r="G154" s="3" t="s">
        <v>27</v>
      </c>
      <c r="L154" s="1" t="s">
        <v>26</v>
      </c>
      <c r="O154" s="1" t="s">
        <v>25</v>
      </c>
      <c r="W154" s="1" t="s">
        <v>24</v>
      </c>
    </row>
    <row r="155" spans="4:23">
      <c r="D155" s="1">
        <v>152</v>
      </c>
      <c r="E155" s="1" t="s">
        <v>17</v>
      </c>
      <c r="F155" s="1" t="s">
        <v>23</v>
      </c>
    </row>
    <row r="156" spans="4:23">
      <c r="D156" s="1">
        <v>153</v>
      </c>
      <c r="E156" s="1" t="s">
        <v>17</v>
      </c>
      <c r="F156" s="1" t="s">
        <v>22</v>
      </c>
    </row>
    <row r="157" spans="4:23">
      <c r="D157" s="1">
        <v>154</v>
      </c>
      <c r="E157" s="1" t="s">
        <v>17</v>
      </c>
      <c r="F157" s="1" t="s">
        <v>21</v>
      </c>
    </row>
    <row r="158" spans="4:23">
      <c r="D158" s="1">
        <v>155</v>
      </c>
      <c r="E158" s="1" t="s">
        <v>17</v>
      </c>
      <c r="F158" s="1" t="s">
        <v>20</v>
      </c>
    </row>
    <row r="159" spans="4:23">
      <c r="D159" s="1">
        <v>156</v>
      </c>
      <c r="E159" s="1" t="s">
        <v>17</v>
      </c>
      <c r="F159" s="1" t="s">
        <v>19</v>
      </c>
    </row>
    <row r="160" spans="4:23">
      <c r="D160" s="1">
        <v>157</v>
      </c>
      <c r="E160" s="1" t="s">
        <v>17</v>
      </c>
      <c r="F160" s="1" t="s">
        <v>18</v>
      </c>
    </row>
    <row r="161" spans="4:23">
      <c r="D161" s="1">
        <v>158</v>
      </c>
      <c r="E161" s="1" t="s">
        <v>17</v>
      </c>
      <c r="F161" s="1" t="s">
        <v>16</v>
      </c>
    </row>
    <row r="162" spans="4:23">
      <c r="D162" s="1">
        <v>159</v>
      </c>
      <c r="E162" s="1" t="s">
        <v>422</v>
      </c>
      <c r="F162" s="1" t="s">
        <v>15</v>
      </c>
      <c r="W162" s="1" t="s">
        <v>14</v>
      </c>
    </row>
    <row r="163" spans="4:23">
      <c r="D163" s="1">
        <v>160</v>
      </c>
      <c r="E163" s="1" t="s">
        <v>422</v>
      </c>
      <c r="F163" s="1" t="s">
        <v>13</v>
      </c>
      <c r="W163" s="1" t="s">
        <v>12</v>
      </c>
    </row>
    <row r="164" spans="4:23">
      <c r="D164" s="1">
        <v>161</v>
      </c>
      <c r="E164" s="1" t="s">
        <v>422</v>
      </c>
      <c r="F164" s="1" t="s">
        <v>11</v>
      </c>
      <c r="W164" s="1" t="s">
        <v>10</v>
      </c>
    </row>
    <row r="165" spans="4:23">
      <c r="D165" s="1">
        <v>162</v>
      </c>
      <c r="E165" s="1" t="s">
        <v>423</v>
      </c>
      <c r="F165" s="1" t="s">
        <v>9</v>
      </c>
    </row>
    <row r="166" spans="4:23">
      <c r="D166" s="1">
        <v>163</v>
      </c>
      <c r="E166" s="1" t="s">
        <v>423</v>
      </c>
      <c r="F166" s="1" t="s">
        <v>8</v>
      </c>
    </row>
    <row r="167" spans="4:23">
      <c r="D167" s="1">
        <v>164</v>
      </c>
      <c r="E167" s="1" t="s">
        <v>423</v>
      </c>
      <c r="F167" s="1" t="s">
        <v>7</v>
      </c>
    </row>
    <row r="168" spans="4:23">
      <c r="D168" s="1">
        <v>165</v>
      </c>
      <c r="E168" s="1" t="s">
        <v>1</v>
      </c>
      <c r="F168" s="1" t="s">
        <v>6</v>
      </c>
    </row>
    <row r="169" spans="4:23" ht="15.5">
      <c r="D169" s="1">
        <v>166</v>
      </c>
      <c r="E169" s="1" t="s">
        <v>1</v>
      </c>
      <c r="F169" s="1" t="s">
        <v>5</v>
      </c>
      <c r="W169" s="4" t="s">
        <v>4</v>
      </c>
    </row>
    <row r="170" spans="4:23">
      <c r="D170" s="1">
        <v>167</v>
      </c>
      <c r="E170" s="1" t="s">
        <v>1</v>
      </c>
      <c r="F170" s="1" t="s">
        <v>3</v>
      </c>
    </row>
    <row r="171" spans="4:23">
      <c r="D171" s="1">
        <v>168</v>
      </c>
      <c r="E171" s="1" t="s">
        <v>1</v>
      </c>
      <c r="F171" s="1" t="s">
        <v>2</v>
      </c>
    </row>
    <row r="172" spans="4:23">
      <c r="D172" s="1">
        <v>169</v>
      </c>
      <c r="E172" s="1" t="s">
        <v>1</v>
      </c>
      <c r="F172" s="1" t="s">
        <v>0</v>
      </c>
    </row>
  </sheetData>
  <autoFilter ref="D3:V127" xr:uid="{0DEB2EE8-E64F-4F9D-BFA6-9CC400582D12}"/>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B690-4323-4F7E-B367-E96F3A2DFF8C}">
  <sheetPr codeName="Sheet2">
    <tabColor theme="4" tint="-0.249977111117893"/>
  </sheetPr>
  <dimension ref="B1:X77"/>
  <sheetViews>
    <sheetView showGridLines="0" topLeftCell="A55" zoomScale="93" zoomScaleNormal="93" workbookViewId="0">
      <selection activeCell="B38" sqref="B38"/>
    </sheetView>
  </sheetViews>
  <sheetFormatPr defaultRowHeight="14.5"/>
  <cols>
    <col min="1" max="1" width="3.54296875" customWidth="1"/>
    <col min="2" max="2" width="25" bestFit="1" customWidth="1"/>
    <col min="3" max="3" width="17.36328125" customWidth="1"/>
    <col min="4" max="4" width="19.81640625" customWidth="1"/>
    <col min="5" max="5" width="8.81640625" customWidth="1"/>
    <col min="6" max="6" width="25" bestFit="1" customWidth="1"/>
    <col min="7" max="7" width="25.54296875" bestFit="1" customWidth="1"/>
    <col min="8" max="8" width="15.54296875" bestFit="1" customWidth="1"/>
    <col min="9" max="9" width="9" bestFit="1" customWidth="1"/>
    <col min="10" max="10" width="24.81640625" customWidth="1"/>
    <col min="11" max="11" width="14.54296875" customWidth="1"/>
    <col min="12" max="12" width="16.453125" customWidth="1"/>
    <col min="14" max="14" width="23.36328125" customWidth="1"/>
    <col min="15" max="15" width="14.90625" customWidth="1"/>
    <col min="16" max="16" width="15.81640625" customWidth="1"/>
    <col min="18" max="18" width="24.6328125" customWidth="1"/>
    <col min="19" max="19" width="19.36328125" customWidth="1"/>
    <col min="20" max="20" width="16.6328125" customWidth="1"/>
    <col min="22" max="22" width="22.81640625" customWidth="1"/>
    <col min="23" max="23" width="18.6328125" customWidth="1"/>
    <col min="24" max="24" width="17.1796875" customWidth="1"/>
  </cols>
  <sheetData>
    <row r="1" spans="2:24">
      <c r="B1" s="249"/>
      <c r="C1" s="31"/>
      <c r="D1" s="248" t="s">
        <v>553</v>
      </c>
      <c r="E1" s="248"/>
      <c r="F1" s="248"/>
      <c r="G1" s="248"/>
    </row>
    <row r="2" spans="2:24">
      <c r="B2" s="249"/>
      <c r="C2" s="30"/>
      <c r="D2" s="248"/>
      <c r="E2" s="248"/>
      <c r="F2" s="248"/>
      <c r="G2" s="248"/>
    </row>
    <row r="3" spans="2:24">
      <c r="B3" s="249"/>
      <c r="C3" s="30"/>
      <c r="D3" s="248"/>
      <c r="E3" s="248"/>
      <c r="F3" s="248"/>
      <c r="G3" s="248"/>
      <c r="L3" s="27"/>
      <c r="M3" s="27"/>
      <c r="N3" s="27"/>
    </row>
    <row r="4" spans="2:24">
      <c r="B4" s="203"/>
      <c r="C4" s="30"/>
      <c r="D4" s="204"/>
      <c r="E4" s="204"/>
      <c r="F4" s="204"/>
      <c r="G4" s="204"/>
      <c r="L4" s="27"/>
      <c r="M4" s="27"/>
      <c r="N4" s="27"/>
    </row>
    <row r="5" spans="2:24">
      <c r="B5" s="247" t="s">
        <v>3704</v>
      </c>
      <c r="C5" s="247"/>
      <c r="D5" s="247"/>
      <c r="E5" s="247"/>
      <c r="F5" s="247"/>
      <c r="G5" s="247"/>
      <c r="H5" s="247"/>
      <c r="I5" s="205"/>
      <c r="J5" s="247" t="s">
        <v>3705</v>
      </c>
      <c r="K5" s="247"/>
      <c r="L5" s="247"/>
      <c r="M5" s="247"/>
      <c r="N5" s="247"/>
      <c r="O5" s="247"/>
      <c r="P5" s="247"/>
      <c r="R5" s="247" t="s">
        <v>3706</v>
      </c>
      <c r="S5" s="247"/>
      <c r="T5" s="247"/>
      <c r="U5" s="247"/>
      <c r="V5" s="247"/>
      <c r="W5" s="247"/>
      <c r="X5" s="247"/>
    </row>
    <row r="6" spans="2:24">
      <c r="B6" s="247"/>
      <c r="C6" s="247"/>
      <c r="D6" s="247"/>
      <c r="E6" s="247"/>
      <c r="F6" s="247"/>
      <c r="G6" s="247"/>
      <c r="H6" s="247"/>
      <c r="I6" s="205"/>
      <c r="J6" s="247"/>
      <c r="K6" s="247"/>
      <c r="L6" s="247"/>
      <c r="M6" s="247"/>
      <c r="N6" s="247"/>
      <c r="O6" s="247"/>
      <c r="P6" s="247"/>
      <c r="R6" s="247"/>
      <c r="S6" s="247"/>
      <c r="T6" s="247"/>
      <c r="U6" s="247"/>
      <c r="V6" s="247"/>
      <c r="W6" s="247"/>
      <c r="X6" s="247"/>
    </row>
    <row r="8" spans="2:24">
      <c r="B8" s="28" t="s">
        <v>348</v>
      </c>
      <c r="C8" s="28" t="s">
        <v>537</v>
      </c>
      <c r="D8" s="28" t="s">
        <v>538</v>
      </c>
      <c r="F8" s="28" t="s">
        <v>557</v>
      </c>
      <c r="G8" s="28" t="s">
        <v>537</v>
      </c>
      <c r="H8" s="28" t="s">
        <v>538</v>
      </c>
      <c r="J8" s="28" t="s">
        <v>348</v>
      </c>
      <c r="K8" s="28" t="s">
        <v>3643</v>
      </c>
      <c r="L8" s="28" t="s">
        <v>538</v>
      </c>
      <c r="R8" s="28" t="s">
        <v>348</v>
      </c>
      <c r="S8" s="28" t="s">
        <v>3646</v>
      </c>
      <c r="T8" s="28" t="s">
        <v>538</v>
      </c>
      <c r="V8" s="28" t="s">
        <v>557</v>
      </c>
      <c r="W8" s="28" t="s">
        <v>3646</v>
      </c>
      <c r="X8" s="28" t="s">
        <v>538</v>
      </c>
    </row>
    <row r="9" spans="2:24">
      <c r="B9" s="16" t="s">
        <v>4165</v>
      </c>
      <c r="C9" s="16">
        <f>COUNTIF(Project!$G$5:$G$1048576,B9)</f>
        <v>163</v>
      </c>
      <c r="D9" s="88">
        <f>SUMIFS(Project!$U$5:$U$1048576,Project!$G$5:$G$1048576,B9)</f>
        <v>330816.377729</v>
      </c>
      <c r="F9" s="16" t="s">
        <v>27</v>
      </c>
      <c r="G9" s="16">
        <f>COUNTIF(Project!$AP$5:$AP$1048576,$F$9)</f>
        <v>82</v>
      </c>
      <c r="H9" s="88">
        <f>SUMIFS(Project!$U$5:$U$1048576,Project!$AP$5:$AP$1048576,$F$9)</f>
        <v>156818.45552000002</v>
      </c>
      <c r="J9" s="16" t="s">
        <v>4165</v>
      </c>
      <c r="K9" s="16">
        <f>COUNTIF(Fund!$G$7:$G$242,J9)</f>
        <v>11</v>
      </c>
      <c r="L9" s="88">
        <f>SUMIFS(Fund!$X$7:$X$242, Fund!$G$7:$G$242,J9)</f>
        <v>1427.5</v>
      </c>
      <c r="R9" s="16" t="s">
        <v>4165</v>
      </c>
      <c r="S9" s="16">
        <f>COUNTIF(Enterprise!$H$7:$H$1048576,R9)</f>
        <v>12</v>
      </c>
      <c r="T9" s="88">
        <f>SUMIFS(Enterprise!$Z$7:$Z$1048576,Enterprise!$H$7:$H$1048576,R9)</f>
        <v>364.5</v>
      </c>
      <c r="V9" s="16" t="s">
        <v>27</v>
      </c>
      <c r="W9" s="16">
        <f>COUNTIF(Enterprise!AD7:AD1048576,$V$9)</f>
        <v>0</v>
      </c>
      <c r="X9" s="88">
        <f>SUMIFS(Enterprise!Z7:Z1048576,Enterprise!AD7:AD1048576,$V9)</f>
        <v>0</v>
      </c>
    </row>
    <row r="10" spans="2:24">
      <c r="B10" s="16" t="s">
        <v>4170</v>
      </c>
      <c r="C10" s="16">
        <f>COUNTIF(Project!$G$5:$G$1048576,B10)</f>
        <v>30</v>
      </c>
      <c r="D10" s="88">
        <f>SUMIFS(Project!$U$5:$U$1048576,Project!$G$5:$G$1048576,B10)</f>
        <v>20724.615654759997</v>
      </c>
      <c r="F10" s="16" t="s">
        <v>36</v>
      </c>
      <c r="G10" s="16">
        <f>COUNTIF(Project!$AP$5:$AP$1048576,$F$10)</f>
        <v>71</v>
      </c>
      <c r="H10" s="88">
        <f>SUMIFS(Project!$U$5:$U$1048576,Project!$AP$5:$AP$1048576,$F$10)</f>
        <v>128497.69164200003</v>
      </c>
      <c r="J10" s="16" t="s">
        <v>4170</v>
      </c>
      <c r="K10" s="16">
        <f>COUNTIF(Fund!$G$7:$G$242,J10)</f>
        <v>15</v>
      </c>
      <c r="L10" s="88">
        <f>SUMIFS(Fund!$X$7:$X$242, Fund!$G$7:$G$242,J10)</f>
        <v>4707</v>
      </c>
      <c r="R10" s="16" t="s">
        <v>4170</v>
      </c>
      <c r="S10" s="16">
        <f>COUNTIF(Enterprise!$H$7:$H$1048576,R10)</f>
        <v>5</v>
      </c>
      <c r="T10" s="88">
        <f>SUMIFS(Enterprise!$Z$7:$Z$1048576,Enterprise!$H$7:$H$1048576,R10)</f>
        <v>11.52</v>
      </c>
      <c r="V10" s="16" t="s">
        <v>36</v>
      </c>
      <c r="W10" s="16">
        <f>COUNTIF(Enterprise!AD7:AD1048576,$V$10)</f>
        <v>1</v>
      </c>
      <c r="X10" s="88">
        <f>SUMIFS(Enterprise!Z7:Z1048576,Enterprise!AD7:AD1048576,$V$10)</f>
        <v>5</v>
      </c>
    </row>
    <row r="11" spans="2:24">
      <c r="B11" s="16" t="s">
        <v>552</v>
      </c>
      <c r="C11" s="16">
        <f>COUNTIF(Project!$G$5:$G$1048576,B11)</f>
        <v>17</v>
      </c>
      <c r="D11" s="88">
        <f>SUMIFS(Project!$U$5:$U$1048576,Project!$G$5:$G$1048576,B11)</f>
        <v>5495.6</v>
      </c>
      <c r="F11" s="16" t="s">
        <v>45</v>
      </c>
      <c r="G11" s="16">
        <f>COUNTIF(Project!$AP$5:$AP$1048576,$F$11)</f>
        <v>50</v>
      </c>
      <c r="H11" s="88">
        <f>SUMIFS(Project!$U$5:$U$1048576,Project!$AP$5:$AP$1048576,$F$11)</f>
        <v>84910.556219999999</v>
      </c>
      <c r="J11" s="16" t="s">
        <v>552</v>
      </c>
      <c r="K11" s="16">
        <f>COUNTIF(Fund!$G$7:$G$242,J11)</f>
        <v>1</v>
      </c>
      <c r="L11" s="88">
        <f>SUMIFS(Fund!$X$7:$X$242, Fund!$G$7:$G$242,J11)</f>
        <v>80</v>
      </c>
      <c r="R11" s="16" t="s">
        <v>552</v>
      </c>
      <c r="S11" s="16">
        <f>COUNTIF(Enterprise!$H$7:$H$1048576,R11)</f>
        <v>4</v>
      </c>
      <c r="T11" s="88">
        <f>SUMIFS(Enterprise!$Z$7:$Z$1048576,Enterprise!$H$7:$H$1048576,R11)</f>
        <v>0</v>
      </c>
      <c r="V11" s="69" t="s">
        <v>1868</v>
      </c>
      <c r="W11" s="16">
        <f>COUNTIF(Enterprise!AD7:AD1048576,$V$11)</f>
        <v>3</v>
      </c>
      <c r="X11" s="88">
        <f>SUMIFS(Enterprise!Z7:Z1048576,Enterprise!AD7:AD1048576,$V$11)</f>
        <v>300</v>
      </c>
    </row>
    <row r="12" spans="2:24">
      <c r="B12" s="16" t="s">
        <v>554</v>
      </c>
      <c r="C12" s="16">
        <f>COUNTIF(Project!$G$5:$G$1048576,B12)</f>
        <v>7</v>
      </c>
      <c r="D12" s="88">
        <f>SUMIFS(Project!$U$5:$U$1048576,Project!$G$5:$G$1048576,B12)</f>
        <v>10024.68</v>
      </c>
      <c r="F12" s="16" t="s">
        <v>550</v>
      </c>
      <c r="G12" s="16">
        <f>COUNTIF(Project!$AP$5:$AP$1048576,$F$12)</f>
        <v>6</v>
      </c>
      <c r="H12" s="88">
        <f>SUMIFS(Project!$U$5:$U$1048576,Project!$AP$5:$AP$1048576,$F$12)</f>
        <v>1185.9000000000001</v>
      </c>
      <c r="J12" s="16" t="s">
        <v>554</v>
      </c>
      <c r="K12" s="16">
        <f>COUNTIF(Fund!$G$7:$G$242,J12)</f>
        <v>2</v>
      </c>
      <c r="L12" s="88">
        <f>SUMIFS(Fund!$X$7:$X$242, Fund!$G$7:$G$242,J12)</f>
        <v>30</v>
      </c>
      <c r="R12" s="16" t="s">
        <v>554</v>
      </c>
      <c r="S12" s="16">
        <f>COUNTIF(Enterprise!$H$7:$H$1048576,R12)</f>
        <v>0</v>
      </c>
      <c r="T12" s="88">
        <f>SUMIFS(Enterprise!$Z$7:$Z$1048576,Enterprise!$H$7:$H$1048576,R12)</f>
        <v>0</v>
      </c>
      <c r="V12" s="90" t="s">
        <v>550</v>
      </c>
      <c r="W12" s="16">
        <f>COUNTIF(Enterprise!AD7:AD1048576, $V$11)</f>
        <v>3</v>
      </c>
      <c r="X12" s="88">
        <f>SUMIFS(Enterprise!Z7:Z1048576,Enterprise!AD7:AD1048576,$V$12)</f>
        <v>308.5</v>
      </c>
    </row>
    <row r="13" spans="2:24">
      <c r="B13" s="16" t="s">
        <v>555</v>
      </c>
      <c r="C13" s="16">
        <f>COUNTIF(Project!$G$5:$G$1048576,B13)</f>
        <v>21</v>
      </c>
      <c r="D13" s="88">
        <f>SUMIFS(Project!$U$5:$U$1048576,Project!$G$5:$G$1048576,B13)</f>
        <v>20308.765520000001</v>
      </c>
      <c r="F13" s="90" t="s">
        <v>1070</v>
      </c>
      <c r="G13" s="18">
        <f>SUM(G9:G12)</f>
        <v>209</v>
      </c>
      <c r="H13" s="91">
        <f>SUM(H9:H12)</f>
        <v>371412.60338200012</v>
      </c>
      <c r="J13" s="16" t="s">
        <v>555</v>
      </c>
      <c r="K13" s="16">
        <f>COUNTIF(Fund!$G$7:$G$242,J13)</f>
        <v>5</v>
      </c>
      <c r="L13" s="88">
        <f>SUMIFS(Fund!$X$7:$X$242, Fund!$G$7:$G$242,J13)</f>
        <v>1200</v>
      </c>
      <c r="R13" s="16" t="s">
        <v>555</v>
      </c>
      <c r="S13" s="16">
        <f>COUNTIF(Enterprise!$H$7:$H$1048576,R13)</f>
        <v>0</v>
      </c>
      <c r="T13" s="88">
        <f>SUMIFS(Enterprise!$Z$7:$Z$1048576,Enterprise!$H$7:$H$1048576,R13)</f>
        <v>0</v>
      </c>
      <c r="V13" s="90" t="s">
        <v>1070</v>
      </c>
      <c r="W13" s="18">
        <f>SUM(W10:W12)</f>
        <v>7</v>
      </c>
      <c r="X13" s="91">
        <f>SUM(X10:X12)</f>
        <v>613.5</v>
      </c>
    </row>
    <row r="14" spans="2:24">
      <c r="B14" s="16" t="s">
        <v>4171</v>
      </c>
      <c r="C14" s="16">
        <f>COUNTIF(Project!$G$5:$G$1048576,B14)</f>
        <v>23</v>
      </c>
      <c r="D14" s="88">
        <f>SUMIFS(Project!$U$5:$U$1048576,Project!$G$5:$G$1048576,B14)</f>
        <v>9896.5586460000013</v>
      </c>
      <c r="F14" s="29"/>
      <c r="G14" s="29"/>
      <c r="H14" s="29"/>
      <c r="J14" s="16" t="s">
        <v>4171</v>
      </c>
      <c r="K14" s="16">
        <f>COUNTIF(Fund!$G$7:$G$242,J14)</f>
        <v>3</v>
      </c>
      <c r="L14" s="88">
        <f>SUMIFS(Fund!$X$7:$X$242, Fund!$G$7:$G$242,J14)</f>
        <v>6070</v>
      </c>
      <c r="R14" s="16" t="s">
        <v>4171</v>
      </c>
      <c r="S14" s="16">
        <f>COUNTIF(Enterprise!$H$7:$H$1048576,R14)</f>
        <v>0</v>
      </c>
      <c r="T14" s="88">
        <f>SUMIFS(Enterprise!$Z$7:$Z$1048576,Enterprise!$H$7:$H$1048576,R14)</f>
        <v>0</v>
      </c>
      <c r="V14" s="29"/>
      <c r="W14" s="29"/>
      <c r="X14" s="29"/>
    </row>
    <row r="15" spans="2:24">
      <c r="B15" s="16" t="s">
        <v>4166</v>
      </c>
      <c r="C15" s="16">
        <f>COUNTIF(Project!$G$5:$G$1048576,B15)</f>
        <v>56</v>
      </c>
      <c r="D15" s="88">
        <f>SUMIFS(Project!$U$5:$U$1048576,Project!$G$5:$G$1048576,B15)</f>
        <v>132601.52927</v>
      </c>
      <c r="F15" s="29"/>
      <c r="G15" s="29"/>
      <c r="H15" s="29"/>
      <c r="J15" s="16" t="s">
        <v>4166</v>
      </c>
      <c r="K15" s="16">
        <f>COUNTIF(Fund!$G$7:$G$242,J15)</f>
        <v>0</v>
      </c>
      <c r="L15" s="88">
        <f>SUMIFS(Fund!$X$7:$X$242, Fund!$G$7:$G$242,J15)</f>
        <v>0</v>
      </c>
      <c r="R15" s="16" t="s">
        <v>4166</v>
      </c>
      <c r="S15" s="16">
        <f>COUNTIF(Enterprise!$H$7:$H$1048576,R15)</f>
        <v>3</v>
      </c>
      <c r="T15" s="88">
        <f>SUMIFS(Enterprise!$Z$7:$Z$1048576,Enterprise!$H$7:$H$1048576,R15)</f>
        <v>27</v>
      </c>
      <c r="V15" s="29"/>
      <c r="W15" s="29"/>
      <c r="X15" s="29"/>
    </row>
    <row r="16" spans="2:24">
      <c r="B16" s="16" t="s">
        <v>4167</v>
      </c>
      <c r="C16" s="16">
        <f>COUNTIF(Project!$G$5:$G$1048576,B16)</f>
        <v>7</v>
      </c>
      <c r="D16" s="88">
        <f>SUMIFS(Project!$U$5:$U$1048576,Project!$G$5:$G$1048576,B16)</f>
        <v>1098.5978220000002</v>
      </c>
      <c r="F16" s="29"/>
      <c r="G16" s="29"/>
      <c r="H16" s="29"/>
      <c r="J16" s="16" t="s">
        <v>4167</v>
      </c>
      <c r="K16" s="16">
        <f>COUNTIF(Fund!$G$7:$G$242,J16)</f>
        <v>6</v>
      </c>
      <c r="L16" s="88">
        <f>SUMIFS(Fund!$X$7:$X$242, Fund!$G$7:$G$242,J16)</f>
        <v>1188</v>
      </c>
      <c r="R16" s="16" t="s">
        <v>4167</v>
      </c>
      <c r="S16" s="16">
        <f>COUNTIF(Enterprise!$H$7:$H$1048576,R16)</f>
        <v>0</v>
      </c>
      <c r="T16" s="88">
        <f>SUMIFS(Enterprise!$Z$7:$Z$1048576,Enterprise!$H$7:$H$1048576,R16)</f>
        <v>0</v>
      </c>
      <c r="V16" s="29"/>
      <c r="W16" s="29"/>
      <c r="X16" s="29"/>
    </row>
    <row r="17" spans="2:24">
      <c r="B17" s="16" t="s">
        <v>4168</v>
      </c>
      <c r="C17" s="16">
        <f>COUNTIF(Project!$G$5:$G$1048576,B17)</f>
        <v>11</v>
      </c>
      <c r="D17" s="88">
        <f>SUMIFS(Project!$U$5:$U$1048576,Project!$G$5:$G$1048576,B17)</f>
        <v>9225.7516699999996</v>
      </c>
      <c r="F17" s="29"/>
      <c r="G17" s="29"/>
      <c r="H17" s="29"/>
      <c r="J17" s="16" t="s">
        <v>4168</v>
      </c>
      <c r="K17" s="16">
        <f>COUNTIF(Fund!$G$7:$G$242,J17)</f>
        <v>1</v>
      </c>
      <c r="L17" s="88">
        <f>SUMIFS(Fund!$X$7:$X$242, Fund!$G$7:$G$242,J17)</f>
        <v>0</v>
      </c>
      <c r="R17" s="16" t="s">
        <v>4168</v>
      </c>
      <c r="S17" s="16">
        <f>COUNTIF(Enterprise!$H$7:$H$1048576,R17)</f>
        <v>0</v>
      </c>
      <c r="T17" s="88">
        <f>SUMIFS(Enterprise!$Z$7:$Z$1048576,Enterprise!$H$7:$H$1048576,R17)</f>
        <v>0</v>
      </c>
      <c r="V17" s="29"/>
      <c r="W17" s="29"/>
      <c r="X17" s="29"/>
    </row>
    <row r="18" spans="2:24">
      <c r="B18" s="16" t="s">
        <v>4169</v>
      </c>
      <c r="C18" s="16">
        <f>COUNTIF(Project!$G$5:$G$1048576,B18)</f>
        <v>11</v>
      </c>
      <c r="D18" s="88">
        <f>SUMIFS(Project!$U$5:$U$1048576,Project!$G$5:$G$1048576,B18)</f>
        <v>21413.599999999999</v>
      </c>
      <c r="F18" s="29"/>
      <c r="G18" s="29"/>
      <c r="H18" s="29"/>
      <c r="J18" s="16" t="s">
        <v>4169</v>
      </c>
      <c r="K18" s="16">
        <f>COUNTIF(Fund!$G$7:$G$242,J18)</f>
        <v>20</v>
      </c>
      <c r="L18" s="88">
        <f>SUMIFS(Fund!$X$7:$X$242, Fund!$G$7:$G$242,J18)</f>
        <v>7485</v>
      </c>
      <c r="R18" s="16" t="s">
        <v>4169</v>
      </c>
      <c r="S18" s="16">
        <f>COUNTIF(Enterprise!$H$7:$H$1048576,R18)</f>
        <v>1</v>
      </c>
      <c r="T18" s="88">
        <f>SUMIFS(Enterprise!$Z$7:$Z$1048576,Enterprise!$H$7:$H$1048576,R18)</f>
        <v>250</v>
      </c>
      <c r="V18" s="29"/>
      <c r="W18" s="29"/>
      <c r="X18" s="29"/>
    </row>
    <row r="19" spans="2:24">
      <c r="B19" s="16" t="s">
        <v>4172</v>
      </c>
      <c r="C19" s="16">
        <f>COUNTIF(Project!$G$5:$G$1048576,B19)</f>
        <v>33</v>
      </c>
      <c r="D19" s="88">
        <f>SUMIFS(Project!$U$5:$U$1048576,Project!$G$5:$G$1048576,B19)</f>
        <v>3688.7</v>
      </c>
      <c r="F19" s="29"/>
      <c r="G19" s="29"/>
      <c r="H19" s="29"/>
      <c r="J19" s="16" t="s">
        <v>4172</v>
      </c>
      <c r="K19" s="16">
        <f>COUNTIF(Fund!$G$7:$G$242,J19)</f>
        <v>0</v>
      </c>
      <c r="L19" s="88">
        <f>SUMIFS(Fund!$X$7:$X$242, Fund!$G$7:$G$242,J19)</f>
        <v>0</v>
      </c>
      <c r="R19" s="16" t="s">
        <v>4172</v>
      </c>
      <c r="S19" s="16">
        <f>COUNTIF(Enterprise!$H$7:$H$1048576,R19)</f>
        <v>0</v>
      </c>
      <c r="T19" s="88">
        <f>SUMIFS(Enterprise!$Z$7:$Z$1048576,Enterprise!$H$7:$H$1048576,R19)</f>
        <v>0</v>
      </c>
      <c r="V19" s="29"/>
      <c r="W19" s="29"/>
      <c r="X19" s="29"/>
    </row>
    <row r="20" spans="2:24">
      <c r="B20" s="90" t="s">
        <v>1070</v>
      </c>
      <c r="C20" s="18">
        <f>SUM(C9:C19)</f>
        <v>379</v>
      </c>
      <c r="D20" s="91">
        <f>SUM(D9:D19)</f>
        <v>565294.77631175995</v>
      </c>
      <c r="J20" s="90" t="s">
        <v>1070</v>
      </c>
      <c r="K20" s="18">
        <f>SUM(K9:K19)</f>
        <v>64</v>
      </c>
      <c r="L20" s="91">
        <f>SUM(L9:L19)</f>
        <v>22187.5</v>
      </c>
      <c r="R20" s="90" t="s">
        <v>1070</v>
      </c>
      <c r="S20" s="18">
        <f>SUM(S9:S19)</f>
        <v>25</v>
      </c>
      <c r="T20" s="91">
        <f>SUM(T9:T19)</f>
        <v>653.02</v>
      </c>
    </row>
    <row r="21" spans="2:24">
      <c r="D21" s="89"/>
      <c r="L21" s="89"/>
      <c r="T21" s="89"/>
    </row>
    <row r="22" spans="2:24">
      <c r="B22" s="28" t="s">
        <v>344</v>
      </c>
      <c r="C22" s="28" t="s">
        <v>537</v>
      </c>
      <c r="D22" s="28" t="s">
        <v>538</v>
      </c>
      <c r="F22" s="98" t="s">
        <v>1065</v>
      </c>
      <c r="G22" s="28" t="s">
        <v>537</v>
      </c>
      <c r="H22" s="28" t="s">
        <v>538</v>
      </c>
      <c r="J22" s="28" t="s">
        <v>344</v>
      </c>
      <c r="K22" s="28" t="s">
        <v>3643</v>
      </c>
      <c r="L22" s="28" t="s">
        <v>538</v>
      </c>
      <c r="N22" s="98" t="s">
        <v>1065</v>
      </c>
      <c r="O22" s="28" t="s">
        <v>3643</v>
      </c>
      <c r="P22" s="28" t="s">
        <v>538</v>
      </c>
      <c r="R22" s="28" t="s">
        <v>344</v>
      </c>
      <c r="S22" s="28" t="s">
        <v>3646</v>
      </c>
      <c r="T22" s="28" t="s">
        <v>538</v>
      </c>
      <c r="V22" s="98" t="s">
        <v>1065</v>
      </c>
      <c r="W22" s="28" t="s">
        <v>537</v>
      </c>
      <c r="X22" s="28" t="s">
        <v>538</v>
      </c>
    </row>
    <row r="23" spans="2:24">
      <c r="B23" s="16" t="s">
        <v>430</v>
      </c>
      <c r="C23" s="16">
        <f>COUNTIF(Project!$I$5:$I$1048576,$B$23)</f>
        <v>171</v>
      </c>
      <c r="D23" s="88">
        <f>SUMIFS(Project!$U$5:$U$1048576,Project!$I$5:$I$1048576,$B$23)</f>
        <v>382553.11139776011</v>
      </c>
      <c r="E23" s="27"/>
      <c r="F23" s="16" t="s">
        <v>4209</v>
      </c>
      <c r="G23" s="16">
        <f>COUNTIF(Project!$M$5:$M$1048576,$F$23)</f>
        <v>44</v>
      </c>
      <c r="H23" s="88">
        <f>SUMIFS(Project!$U$5:$U$1048576,Project!$M$5:$M$1048576,$F$23)</f>
        <v>66343.36740576</v>
      </c>
      <c r="J23" s="16" t="s">
        <v>430</v>
      </c>
      <c r="K23" s="16">
        <f>COUNTIF(Fund!$J$7:$J$252,$J23)</f>
        <v>18</v>
      </c>
      <c r="L23" s="88">
        <f>SUMIFS(Fund!$X$7:$X$242, Fund!$J$7:$J$242,J23)</f>
        <v>9345</v>
      </c>
      <c r="M23" s="27"/>
      <c r="N23" s="16" t="s">
        <v>4209</v>
      </c>
      <c r="O23" s="16">
        <f>COUNTIF(Fund!$L$7:$L$1048576,$F23)</f>
        <v>12</v>
      </c>
      <c r="P23" s="88">
        <f>SUMIFS(Fund!$X$7:$X$1048576,Fund!$L$7:$L$1048576,$F23)</f>
        <v>8745</v>
      </c>
      <c r="R23" s="16" t="s">
        <v>430</v>
      </c>
      <c r="S23" s="16">
        <f>COUNTIF(Enterprise!G7:G92, R23)</f>
        <v>25</v>
      </c>
      <c r="T23" s="88">
        <f>SUMIF(Enterprise!$G$7:G232,R23,Enterprise!$Z$7:$Z$232)</f>
        <v>653.02</v>
      </c>
      <c r="U23" s="27"/>
      <c r="V23" s="16" t="s">
        <v>4209</v>
      </c>
      <c r="W23" s="16">
        <f>COUNTIF(Enterprise!$J$7:$J$1048576,$F23)</f>
        <v>6</v>
      </c>
      <c r="X23" s="88">
        <f>SUMIFS(Enterprise!$Z$7:$Z$1048576,Enterprise!$J$7:$J$1048576,$F23)</f>
        <v>356.2</v>
      </c>
    </row>
    <row r="24" spans="2:24">
      <c r="B24" s="16" t="s">
        <v>4174</v>
      </c>
      <c r="C24" s="16">
        <f>COUNTIF(Project!$I$5:$I$1048576,$B$24)</f>
        <v>32</v>
      </c>
      <c r="D24" s="88">
        <f>SUMIFS(Project!$U$5:$U$1048576,Project!$I$5:$I$1048576,$B$24)</f>
        <v>59586.30999999999</v>
      </c>
      <c r="E24" s="27"/>
      <c r="F24" s="69" t="s">
        <v>4210</v>
      </c>
      <c r="G24" s="16">
        <f>COUNTIF(Project!$M$5:$M$1048576,$F$24)</f>
        <v>192</v>
      </c>
      <c r="H24" s="88">
        <f>SUMIFS(Project!$U$5:$U$1048576,Project!$M$5:$M$1048576,$F$24)</f>
        <v>343690.83337900008</v>
      </c>
      <c r="J24" s="16" t="s">
        <v>4174</v>
      </c>
      <c r="K24" s="16">
        <f>COUNTIF(Fund!$J$7:$J$252,$J24)</f>
        <v>10</v>
      </c>
      <c r="L24" s="88">
        <f>SUMIFS(Fund!$X$7:$X$242, Fund!$J$7:$J$242,J24)</f>
        <v>1107.5</v>
      </c>
      <c r="M24" s="27"/>
      <c r="N24" s="69" t="s">
        <v>4210</v>
      </c>
      <c r="O24" s="16">
        <f>COUNTIF(Fund!$L$7:$L$1048576,$F24)</f>
        <v>43</v>
      </c>
      <c r="P24" s="88">
        <f>SUMIFS(Fund!$X$7:$X$1048576,Fund!$L$7:$L$1048576,$F24)</f>
        <v>13112.5</v>
      </c>
      <c r="R24" s="16" t="s">
        <v>4174</v>
      </c>
      <c r="S24" s="16">
        <f>COUNTIF(Enterprise!G8:G93, R24)</f>
        <v>0</v>
      </c>
      <c r="T24" s="88">
        <f ca="1">SUMIF(Enterprise!$G$7:G233,R24,Enterprise!$Z$7:$Z$232)</f>
        <v>0</v>
      </c>
      <c r="U24" s="27"/>
      <c r="V24" s="69" t="s">
        <v>4210</v>
      </c>
      <c r="W24" s="16">
        <f>COUNTIF(Enterprise!$J$7:$J$1048576,$F24)</f>
        <v>19</v>
      </c>
      <c r="X24" s="88">
        <f>SUMIFS(Enterprise!$Z$7:$Z$1048576,Enterprise!$J$7:$J$1048576,$F24)</f>
        <v>296.82</v>
      </c>
    </row>
    <row r="25" spans="2:24">
      <c r="B25" s="16" t="s">
        <v>4159</v>
      </c>
      <c r="C25" s="16">
        <f>COUNTIF(Project!$I$5:$I$1048576,$B$25)</f>
        <v>60</v>
      </c>
      <c r="D25" s="88">
        <f>SUMIFS(Project!$U$5:$U$1048576,Project!$I$5:$I$1048576,$B$25)</f>
        <v>17616.814913999999</v>
      </c>
      <c r="F25" s="69" t="s">
        <v>4211</v>
      </c>
      <c r="G25" s="16">
        <f>COUNTIF(Project!$M$5:$M$1048576,$F$25)</f>
        <v>119</v>
      </c>
      <c r="H25" s="88">
        <f>SUMIFS(Project!$U$5:$U$1048576,Project!$M$5:$M$1048576,$F$25)</f>
        <v>118793.23713500002</v>
      </c>
      <c r="J25" s="16" t="s">
        <v>4159</v>
      </c>
      <c r="K25" s="16">
        <f>COUNTIF(Fund!$J$7:$J$252,$J25)</f>
        <v>11</v>
      </c>
      <c r="L25" s="88">
        <f>SUMIFS(Fund!$X$7:$X$242, Fund!$J$7:$J$242,J25)</f>
        <v>1560</v>
      </c>
      <c r="N25" s="69" t="s">
        <v>4211</v>
      </c>
      <c r="O25" s="16">
        <f>COUNTIF(Fund!$L$7:$L$1048576,$F25)</f>
        <v>9</v>
      </c>
      <c r="P25" s="88">
        <f>SUMIFS(Fund!$X$7:$X$1048576,Fund!$L$7:$L$1048576,$F25)</f>
        <v>330</v>
      </c>
      <c r="R25" s="16" t="s">
        <v>4159</v>
      </c>
      <c r="S25" s="16">
        <f>COUNTIF(Enterprise!G9:G94, R25)</f>
        <v>0</v>
      </c>
      <c r="T25" s="88">
        <f ca="1">SUMIF(Enterprise!$G$7:G234,R25,Enterprise!$Z$7:$Z$232)</f>
        <v>0</v>
      </c>
      <c r="V25" s="69" t="s">
        <v>4211</v>
      </c>
      <c r="W25" s="16">
        <f>COUNTIF(Enterprise!$J$7:$J$1048576,$F25)</f>
        <v>0</v>
      </c>
      <c r="X25" s="88">
        <f>SUMIFS(Enterprise!$Z$7:$Z$1048576,Enterprise!$J$7:$J$1048576,$F25)</f>
        <v>0</v>
      </c>
    </row>
    <row r="26" spans="2:24">
      <c r="B26" s="16" t="s">
        <v>1039</v>
      </c>
      <c r="C26" s="16">
        <f>COUNTIF(Project!$I$5:$I$1048576,$B$26)</f>
        <v>35</v>
      </c>
      <c r="D26" s="88">
        <f>SUMIFS(Project!$U$5:$U$1048576,Project!$I$5:$I$1048576,$B$26)</f>
        <v>4625.6900000000005</v>
      </c>
      <c r="F26" s="69" t="s">
        <v>4212</v>
      </c>
      <c r="G26" s="16">
        <f>COUNTIF(Project!$M$5:$M$1048576,$F$26)</f>
        <v>24</v>
      </c>
      <c r="H26" s="88">
        <f>SUMIFS(Project!$U$5:$U$1048576,Project!$M$5:$M$1048576,$F$26)</f>
        <v>36467.338392000005</v>
      </c>
      <c r="J26" s="16" t="s">
        <v>1039</v>
      </c>
      <c r="K26" s="16">
        <f>COUNTIF(Fund!$J$7:$J$252,$J26)</f>
        <v>1</v>
      </c>
      <c r="L26" s="88">
        <f>SUMIFS(Fund!$X$7:$X$242, Fund!$J$7:$J$242,J26)</f>
        <v>87</v>
      </c>
      <c r="N26" s="69" t="s">
        <v>4212</v>
      </c>
      <c r="O26" s="16">
        <f>COUNTIF(Fund!$L$7:$L$1048576,$F26)</f>
        <v>0</v>
      </c>
      <c r="P26" s="88">
        <f>SUMIFS(Fund!$X$7:$X$1048576,Fund!$L$7:$L$1048576,$F26)</f>
        <v>0</v>
      </c>
      <c r="R26" s="16" t="s">
        <v>1039</v>
      </c>
      <c r="S26" s="16">
        <f>COUNTIF(Enterprise!G10:G95, R26)</f>
        <v>0</v>
      </c>
      <c r="T26" s="88">
        <f ca="1">SUMIF(Enterprise!$G$7:G235,R26,Enterprise!$Z$7:$Z$232)</f>
        <v>0</v>
      </c>
      <c r="V26" s="69" t="s">
        <v>4212</v>
      </c>
      <c r="W26" s="16">
        <f>COUNTIF(Enterprise!$J$7:$J$1048576,$F26)</f>
        <v>0</v>
      </c>
      <c r="X26" s="88">
        <f>SUMIFS(Enterprise!$Z$7:$Z$1048576,Enterprise!$J$7:$J$1048576,$F26)</f>
        <v>0</v>
      </c>
    </row>
    <row r="27" spans="2:24">
      <c r="B27" s="85" t="s">
        <v>1106</v>
      </c>
      <c r="C27" s="16">
        <f>COUNTIF(Project!$I$5:$I$1048576,$B$27)</f>
        <v>78</v>
      </c>
      <c r="D27" s="88">
        <f>SUMIFS(Project!$U$5:$U$1048576,Project!$I$5:$I$1048576,$B$27)</f>
        <v>100870.84999999999</v>
      </c>
      <c r="F27" s="90" t="s">
        <v>1070</v>
      </c>
      <c r="G27" s="18">
        <f>SUM(G23:G26)</f>
        <v>379</v>
      </c>
      <c r="H27" s="91">
        <f>SUM(H23:H26)</f>
        <v>565294.77631176007</v>
      </c>
      <c r="J27" s="85" t="s">
        <v>1106</v>
      </c>
      <c r="K27" s="16">
        <f>COUNTIF(Fund!$J$7:$J$252,$J27)</f>
        <v>0</v>
      </c>
      <c r="L27" s="88">
        <f>SUMIFS(Fund!$X$7:$X$242, Fund!$J$7:$J$242,J27)</f>
        <v>0</v>
      </c>
      <c r="N27" s="90" t="s">
        <v>1070</v>
      </c>
      <c r="O27" s="18">
        <f>SUM(O23:O26)</f>
        <v>64</v>
      </c>
      <c r="P27" s="91">
        <f>SUM(P23:P26)</f>
        <v>22187.5</v>
      </c>
      <c r="R27" s="85" t="s">
        <v>1106</v>
      </c>
      <c r="S27" s="16">
        <f>COUNTIF(Enterprise!G11:G96, R27)</f>
        <v>0</v>
      </c>
      <c r="T27" s="88">
        <f ca="1">SUMIF(Enterprise!$G$7:G236,R27,Enterprise!$Z$7:$Z$232)</f>
        <v>0</v>
      </c>
      <c r="V27" s="90" t="s">
        <v>1070</v>
      </c>
      <c r="W27" s="18">
        <f>SUM(W23:W26)</f>
        <v>25</v>
      </c>
      <c r="X27" s="91">
        <f>SUM(X23:X26)</f>
        <v>653.02</v>
      </c>
    </row>
    <row r="28" spans="2:24">
      <c r="B28" s="85" t="s">
        <v>1317</v>
      </c>
      <c r="C28" s="16">
        <f>COUNTIF(Project!$I$5:$I$1048576,$B$28)</f>
        <v>3</v>
      </c>
      <c r="D28" s="88">
        <f>SUMIFS(Project!$U$5:$U$1048576,Project!$I$5:$I$1048576,$B$28)</f>
        <v>42</v>
      </c>
      <c r="F28" s="29"/>
      <c r="G28" s="29"/>
      <c r="H28" s="29"/>
      <c r="J28" s="69" t="s">
        <v>1317</v>
      </c>
      <c r="K28" s="16">
        <f>COUNTIF(Fund!$J$7:$J$252,$J28)</f>
        <v>24</v>
      </c>
      <c r="L28" s="88">
        <f>SUMIFS(Fund!$X$7:$X$242, Fund!$J$7:$J$242,J28)</f>
        <v>10088</v>
      </c>
      <c r="N28" s="29"/>
      <c r="O28" s="29"/>
      <c r="P28" s="29"/>
      <c r="R28" s="18" t="s">
        <v>1070</v>
      </c>
      <c r="S28" s="18">
        <f>SUM(S23:S27)</f>
        <v>25</v>
      </c>
      <c r="T28" s="91">
        <f ca="1">SUM(T23:T27)</f>
        <v>653.02</v>
      </c>
    </row>
    <row r="29" spans="2:24">
      <c r="B29" s="90" t="s">
        <v>1070</v>
      </c>
      <c r="C29" s="18">
        <f>SUM(C23:C28)</f>
        <v>379</v>
      </c>
      <c r="D29" s="201">
        <f>SUM((D23:D28))</f>
        <v>565294.77631176007</v>
      </c>
      <c r="F29" s="29"/>
      <c r="G29" s="29"/>
      <c r="H29" s="29"/>
      <c r="J29" s="18" t="s">
        <v>1070</v>
      </c>
      <c r="K29" s="18">
        <f>SUM(K23:K28)</f>
        <v>64</v>
      </c>
      <c r="L29" s="91">
        <f>SUM(L24:L28)</f>
        <v>12842.5</v>
      </c>
      <c r="N29" s="29"/>
      <c r="O29" s="29"/>
      <c r="P29" s="29"/>
      <c r="R29" s="199"/>
      <c r="S29" s="199"/>
      <c r="T29" s="200"/>
      <c r="V29" s="29"/>
      <c r="W29" s="29"/>
      <c r="X29" s="29"/>
    </row>
    <row r="30" spans="2:24">
      <c r="B30" s="29"/>
      <c r="C30" s="29"/>
      <c r="D30" s="29"/>
      <c r="J30" s="29"/>
      <c r="K30" s="29"/>
      <c r="L30" s="29"/>
      <c r="R30" s="29"/>
      <c r="S30" s="29"/>
      <c r="T30" s="29"/>
    </row>
    <row r="31" spans="2:24">
      <c r="B31" s="28" t="s">
        <v>1111</v>
      </c>
      <c r="C31" s="28" t="s">
        <v>537</v>
      </c>
      <c r="D31" s="28" t="s">
        <v>538</v>
      </c>
      <c r="F31" s="28" t="s">
        <v>1118</v>
      </c>
      <c r="G31" s="28" t="s">
        <v>537</v>
      </c>
      <c r="H31" s="28" t="s">
        <v>538</v>
      </c>
      <c r="J31" s="28" t="s">
        <v>1111</v>
      </c>
      <c r="K31" s="28" t="s">
        <v>3643</v>
      </c>
      <c r="L31" s="28" t="s">
        <v>538</v>
      </c>
      <c r="N31" s="28" t="s">
        <v>1118</v>
      </c>
      <c r="O31" s="28" t="s">
        <v>3643</v>
      </c>
      <c r="P31" s="28" t="s">
        <v>538</v>
      </c>
      <c r="R31" s="28" t="s">
        <v>1111</v>
      </c>
      <c r="S31" s="28" t="s">
        <v>3646</v>
      </c>
      <c r="T31" s="28" t="s">
        <v>538</v>
      </c>
      <c r="V31" s="28" t="s">
        <v>1118</v>
      </c>
      <c r="W31" s="28" t="s">
        <v>3646</v>
      </c>
      <c r="X31" s="28" t="s">
        <v>538</v>
      </c>
    </row>
    <row r="32" spans="2:24">
      <c r="B32" s="104" t="s">
        <v>44</v>
      </c>
      <c r="C32" s="105">
        <f>COUNTIF(Project!$U$5:$U$1048576,"&gt;10000")</f>
        <v>14</v>
      </c>
      <c r="D32" s="106">
        <f>SUMIFS(Project!$U$5:$U$1048576,Project!$U$5:$U$1048576,"&gt;10000")</f>
        <v>889464.77631176007</v>
      </c>
      <c r="F32" s="16" t="s">
        <v>489</v>
      </c>
      <c r="G32" s="16">
        <f>COUNTIF(Project!$BY$5:$BY$1048576,Summary!$F$32)</f>
        <v>63</v>
      </c>
      <c r="H32" s="88">
        <f>SUMIFS(Project!$U$5:$U$1048576,Project!$BY$5:$BY$1048576,$F$32)</f>
        <v>25574.253878559997</v>
      </c>
      <c r="J32" s="104" t="s">
        <v>44</v>
      </c>
      <c r="K32" s="105">
        <f>COUNTIF(Fund!$X$7:$X$1048576,"&gt;10000")</f>
        <v>0</v>
      </c>
      <c r="L32" s="106">
        <f>SUMIFS(Fund!$X$7:$X$1048576,Fund!$X$7:$X$1048576,"&gt;10000")</f>
        <v>0</v>
      </c>
      <c r="N32" s="16" t="s">
        <v>489</v>
      </c>
      <c r="O32" s="16">
        <f>COUNTIF(Fund!$AF$7:$AF$242,Summary!$N32)</f>
        <v>10</v>
      </c>
      <c r="P32" s="88">
        <f>SUMIFS(Fund!$X$7:$X$1048576,Fund!$AF$7:$AF$1048576,$N32)</f>
        <v>2367</v>
      </c>
      <c r="R32" s="104" t="s">
        <v>44</v>
      </c>
      <c r="S32" s="105">
        <f>COUNTIF(Enterprise!$Z$7:$Z$232,"&gt;10000")</f>
        <v>1</v>
      </c>
      <c r="T32" s="106">
        <f>SUMIFS(Enterprise!$Z$7:$Z$232,Enterprise!$Z$7:$Z$232,"&gt;10000")</f>
        <v>565947.79631176009</v>
      </c>
      <c r="V32" s="16" t="s">
        <v>489</v>
      </c>
      <c r="W32" s="16">
        <f>COUNTIF(Enterprise!AI7:AI1048576,Summary!$V32)</f>
        <v>0</v>
      </c>
      <c r="X32" s="88">
        <f>SUMIFS(Enterprise!Z7:Z1048576,Enterprise!AI7:AI1048576,$V$32)</f>
        <v>0</v>
      </c>
    </row>
    <row r="33" spans="2:24">
      <c r="B33" s="103" t="s">
        <v>31</v>
      </c>
      <c r="C33" s="16">
        <f>COUNTIFS(Project!$U$5:$U$1048576,"&gt;5000",Project!$U$5:$U$1048576,"&lt;=10000")</f>
        <v>15</v>
      </c>
      <c r="D33" s="88">
        <f>SUMIFS(Project!$U$5:$U$1048576,Project!$U$5:$U$1048576,"&gt;5000",Project!$U$5:$U$1048576,"&lt;=10000")</f>
        <v>108109.5</v>
      </c>
      <c r="F33" s="16" t="s">
        <v>925</v>
      </c>
      <c r="G33" s="16">
        <f>COUNTIF(Project!$BY$5:$BY$1048576,Summary!$F$33)</f>
        <v>111</v>
      </c>
      <c r="H33" s="88">
        <f>SUMIFS(Project!$U$5:$U$1048576,Project!$BY$5:$BY$1048576,$F$33)</f>
        <v>230536.08300000001</v>
      </c>
      <c r="J33" s="103" t="s">
        <v>1116</v>
      </c>
      <c r="K33" s="16">
        <f>COUNTIFS(Fund!$X$7:$X$1048576,"&gt;5000",Fund!$X$7:$X$1048576,"&lt;=10000")</f>
        <v>0</v>
      </c>
      <c r="L33" s="88">
        <f>SUMIFS(Fund!$X$7:$X$1048576,Fund!$X$7:$X$1048576,"&gt;5000",Fund!$X$7:$X$1048576,"&lt;=10000")</f>
        <v>0</v>
      </c>
      <c r="N33" s="16" t="s">
        <v>1179</v>
      </c>
      <c r="O33" s="16">
        <f>COUNTIF(Fund!$AF$7:$AF$242,Summary!$N33)</f>
        <v>21</v>
      </c>
      <c r="P33" s="88">
        <f>SUMIFS(Fund!$X$7:$X$1048576,Fund!$AF$7:$AF$1048576,$N33)</f>
        <v>3057.5</v>
      </c>
      <c r="R33" s="103" t="s">
        <v>1116</v>
      </c>
      <c r="S33" s="16">
        <f>COUNTIFS(Enterprise!$Z$7:$Z$232,"&gt;5000",Enterprise!$Z$7:$Z$232,"&lt;=10000")</f>
        <v>0</v>
      </c>
      <c r="T33" s="88">
        <f>SUMIFS(Enterprise!$Z$7:$Z$232,Enterprise!$Z$7:$Z$232,"&gt;5000",Enterprise!$Z$7:$Z$232,"&lt;=10000")</f>
        <v>0</v>
      </c>
      <c r="V33" s="16" t="s">
        <v>1179</v>
      </c>
      <c r="W33" s="16">
        <f>COUNTIF(Enterprise!AI7:AI1048576, Summary!$V$33)</f>
        <v>14</v>
      </c>
      <c r="X33" s="88">
        <f>SUMIFS(Enterprise!Z7:Z1048576,Enterprise!AI7:AI1048576,$V$33)</f>
        <v>608.5</v>
      </c>
    </row>
    <row r="34" spans="2:24">
      <c r="B34" s="103" t="s">
        <v>55</v>
      </c>
      <c r="C34" s="16">
        <f>COUNTIFS(Project!$U$5:$U$1048576,"&gt;1000",Project!$U$5:$U$1048576,"&lt;=5000")</f>
        <v>40</v>
      </c>
      <c r="D34" s="88">
        <f>SUMIFS(Project!$U$5:$U$1048576,Project!$U$5:$U$1048576,"&gt;1000",Project!$U$5:$U$1048576,"&lt;=5000")</f>
        <v>88685.763000000006</v>
      </c>
      <c r="F34" s="16" t="s">
        <v>3583</v>
      </c>
      <c r="G34" s="16">
        <f>COUNTIF(Project!$BY$5:$BY$1048576,Summary!$F$34)</f>
        <v>3</v>
      </c>
      <c r="H34" s="88">
        <f>SUMIFS(Project!$U$5:$U$1048576,Project!$BY$5:$BY$1048576,$F$34)</f>
        <v>80.5</v>
      </c>
      <c r="J34" s="103" t="s">
        <v>55</v>
      </c>
      <c r="K34" s="16">
        <f>COUNTIFS(Fund!$X$7:$X$1048576,"&gt;1000",Fund!$X$7:$X$1048576,"&lt;=5000")</f>
        <v>4</v>
      </c>
      <c r="L34" s="88">
        <f>SUMIFS(Fund!$X$7:$X$1048576,Fund!$X$7:$X$1048576,"&gt;1000",Fund!$X$7:$X$1048576,"&lt;=5000")</f>
        <v>12500</v>
      </c>
      <c r="N34" s="16" t="s">
        <v>1197</v>
      </c>
      <c r="O34" s="16">
        <f>COUNTIF(Fund!$AF$7:$AF$242,Summary!$N34)</f>
        <v>4</v>
      </c>
      <c r="P34" s="88">
        <f>SUMIFS(Fund!$X$7:$X$1048576,Fund!$AF$7:$AF$1048576,$N34)</f>
        <v>560</v>
      </c>
      <c r="R34" s="103" t="s">
        <v>55</v>
      </c>
      <c r="S34" s="16">
        <f>COUNTIFS(Enterprise!$Z$7:$Z$232,"&gt;1000",Enterprise!$Z$7:$Z$232,"&lt;=5000")</f>
        <v>0</v>
      </c>
      <c r="T34" s="88">
        <f>SUMIFS(Enterprise!$Z$7:$Z$232,Enterprise!$Z$7:$Z$232,"&gt;1000",Enterprise!$Z$7:$Z$232,"&lt;=5000")</f>
        <v>0</v>
      </c>
      <c r="V34" s="16" t="s">
        <v>1197</v>
      </c>
      <c r="W34" s="16">
        <f>COUNTIF(Enterprise!AI7:AI1048576,Summary!$V$34)</f>
        <v>0</v>
      </c>
      <c r="X34" s="88">
        <f>SUMIFS(Enterprise!Z7:Z1048576,Enterprise!AI7:AI1048576,$V$34)</f>
        <v>0</v>
      </c>
    </row>
    <row r="35" spans="2:24">
      <c r="B35" s="103" t="s">
        <v>1115</v>
      </c>
      <c r="C35" s="16">
        <f>COUNTIFS(Project!$U$5:$U$1048576,"&gt;500",Project!$U$5:$U$1048576,"&lt;=1000")</f>
        <v>29</v>
      </c>
      <c r="D35" s="88">
        <f>SUMIFS(Project!$U$5:$U$1048576,Project!$U$5:$U$1048576,"&gt;500",Project!$U$5:$U$1048576,"&lt;=1000")</f>
        <v>19295.7503</v>
      </c>
      <c r="F35" s="108" t="s">
        <v>103</v>
      </c>
      <c r="G35" s="108">
        <f>COUNTIF(Project!$BY$5:$BY$1048576,Summary!$F$35)</f>
        <v>17</v>
      </c>
      <c r="H35" s="88">
        <f>SUMIFS(Project!$U$5:$U$1048576,Project!$BY$5:$BY$1048576,$F$35)</f>
        <v>34820.57</v>
      </c>
      <c r="J35" s="103" t="s">
        <v>1115</v>
      </c>
      <c r="K35" s="16">
        <f>COUNTIFS(Fund!$X$7:$X$1048576,"&gt;500",Fund!$X$7:$X$1048576,"&lt;=1000")</f>
        <v>4</v>
      </c>
      <c r="L35" s="88">
        <f>SUMIFS(Fund!$X$7:$X$1048576,Fund!$X$7:$X$1048576,"&gt;500",Fund!$X$7:$X$1048576,"&lt;=1000")</f>
        <v>3625</v>
      </c>
      <c r="N35" s="108" t="s">
        <v>103</v>
      </c>
      <c r="O35" s="16">
        <f>COUNTIF(Fund!$AF$7:$AF$242,Summary!$N35)</f>
        <v>3</v>
      </c>
      <c r="P35" s="88">
        <f>SUMIFS(Fund!$X$7:$X$1048576,Fund!$AF$7:$AF$1048576,$N35)</f>
        <v>250</v>
      </c>
      <c r="R35" s="103" t="s">
        <v>1115</v>
      </c>
      <c r="S35" s="16">
        <f>COUNTIFS(Enterprise!$Z$7:$Z$232,"&gt;500",Enterprise!$Z$7:$Z$232,"&lt;=1000")</f>
        <v>1</v>
      </c>
      <c r="T35" s="88">
        <f>SUMIFS(Enterprise!$Z$7:$Z$232,Enterprise!$Z$7:$Z$232,"&gt;500",Enterprise!$Z$7:$Z$232,"&lt;=1000")</f>
        <v>653.02</v>
      </c>
      <c r="V35" s="108" t="s">
        <v>103</v>
      </c>
      <c r="W35" s="108">
        <f>COUNTIF(Enterprise!AI7:AI1048576,Summary!$V$35)</f>
        <v>0</v>
      </c>
      <c r="X35" s="88">
        <f>SUMIFS(Enterprise!Z7:Z1048576,Enterprise!AI7:AI1048576,$V$35)</f>
        <v>0</v>
      </c>
    </row>
    <row r="36" spans="2:24">
      <c r="B36" s="103" t="s">
        <v>1114</v>
      </c>
      <c r="C36" s="16">
        <f>COUNTIFS(Project!$U$5:$U$1048576,"&gt;100",Project!$U$5:$U$1048576,"&lt;=500")</f>
        <v>78</v>
      </c>
      <c r="D36" s="88">
        <f>SUMIFS(Project!$U$5:$U$1048576,Project!$U$5:$U$1048576,"&gt;100",Project!$U$5:$U$1048576,"&lt;=500")</f>
        <v>19889.386889000001</v>
      </c>
      <c r="F36" s="108" t="s">
        <v>3069</v>
      </c>
      <c r="G36" s="108">
        <f>COUNTIF(Project!$BY$5:$BY$1048576,Summary!$F$36)</f>
        <v>2</v>
      </c>
      <c r="H36" s="88">
        <f>SUMIFS(Project!$U$5:$U$1048576,Project!$BY$5:$BY$1048576,$F$36)</f>
        <v>14.68</v>
      </c>
      <c r="J36" s="103" t="s">
        <v>1114</v>
      </c>
      <c r="K36" s="16">
        <f>COUNTIFS(Fund!$X$7:$X$1048576,"&gt;100",Fund!$X$7:$X$1048576,"&lt;=500")</f>
        <v>16</v>
      </c>
      <c r="L36" s="88">
        <f>SUMIFS(Fund!$X$7:$X$1048576,Fund!$X$7:$X$1048576,"&gt;100",Fund!$X$7:$X$1048576,"&lt;=500")</f>
        <v>4640</v>
      </c>
      <c r="N36" s="108" t="s">
        <v>3161</v>
      </c>
      <c r="O36" s="16">
        <f>COUNTIF(Fund!$AF$7:$AF$242,Summary!$N36)</f>
        <v>18</v>
      </c>
      <c r="P36" s="88">
        <f>SUMIFS(Fund!$X$7:$X$1048576,Fund!$AF$7:$AF$1048576,$N36)</f>
        <v>4883</v>
      </c>
      <c r="R36" s="103" t="s">
        <v>1114</v>
      </c>
      <c r="S36" s="16">
        <f>COUNTIFS(Enterprise!$Z$7:$Z$232, "&gt;100",Enterprise!$Z$7:$Z$232,"&lt;=500")</f>
        <v>2</v>
      </c>
      <c r="T36" s="88">
        <f>SUMIFS(Enterprise!$Z$7:$Z$232,Enterprise!$Z$7:$Z$232,"&gt;100",Enterprise!$Z$7:$Z$232,"&lt;=500")</f>
        <v>370</v>
      </c>
      <c r="V36" s="18" t="s">
        <v>1070</v>
      </c>
      <c r="W36" s="18">
        <f>SUM(W32:W35)</f>
        <v>14</v>
      </c>
      <c r="X36" s="91">
        <f>SUM(X32:X35)</f>
        <v>608.5</v>
      </c>
    </row>
    <row r="37" spans="2:24">
      <c r="B37" s="103" t="s">
        <v>1113</v>
      </c>
      <c r="C37" s="16">
        <f>COUNTIFS(Project!$U$5:$U$1048576,"&gt;50",Project!$U$5:$U$1048576,"&lt;=100")</f>
        <v>44</v>
      </c>
      <c r="D37" s="88">
        <f>SUMIFS(Project!$U$5:$U$1048576,Project!$U$5:$U$1048576,"&gt;50",Project!$U$5:$U$1048576,"&lt;=100")</f>
        <v>3232.6578866199998</v>
      </c>
      <c r="F37" s="18" t="s">
        <v>1070</v>
      </c>
      <c r="G37" s="18">
        <f>SUM(G32:G36)</f>
        <v>196</v>
      </c>
      <c r="H37" s="201">
        <f>SUM(H32:H36)</f>
        <v>291026.08687856002</v>
      </c>
      <c r="J37" s="103" t="s">
        <v>1113</v>
      </c>
      <c r="K37" s="16">
        <f>COUNTIFS(Fund!$X$7:$X$1048576,"&gt;50",Fund!$X$7:$X$1048576,"&lt;=100")</f>
        <v>12</v>
      </c>
      <c r="L37" s="88">
        <f>SUMIFS(Fund!$X$7:$X$1048576,Fund!$X$7:$X$1048576,"&gt;50",Fund!$X$7:$X$1048576,"&lt;=100")</f>
        <v>1007</v>
      </c>
      <c r="N37" s="16" t="s">
        <v>1070</v>
      </c>
      <c r="O37" s="18">
        <f>SUM(O32:O36)</f>
        <v>56</v>
      </c>
      <c r="P37" s="201">
        <f>SUM(P32:P36)</f>
        <v>11117.5</v>
      </c>
      <c r="R37" s="103" t="s">
        <v>1113</v>
      </c>
      <c r="S37" s="16">
        <f>COUNTIFS(Enterprise!$Z$7:$Z$232,"&gt;50",Enterprise!$Z$7:$Z$232,"&lt;=100")</f>
        <v>1</v>
      </c>
      <c r="T37" s="88">
        <f>SUMIFS(Enterprise!$Z$7:$Z$232,Enterprise!$Z$7:$Z$232,"&gt;50",Enterprise!$Z$7:$Z$232,"&lt;=100")</f>
        <v>60</v>
      </c>
    </row>
    <row r="38" spans="2:24">
      <c r="B38" s="103" t="s">
        <v>1112</v>
      </c>
      <c r="C38" s="16">
        <f>COUNTIFS(Project!$U$5:$U$1048576,"&gt;10",Project!$U$5:$U$1048576,"&lt;=50")</f>
        <v>53</v>
      </c>
      <c r="D38" s="88">
        <f>SUMIFS(Project!$U$5:$U$1048576,Project!$U$5:$U$1048576,"&gt;10",Project!$U$5:$U$1048576,"&lt;=50")</f>
        <v>1546.1576161400003</v>
      </c>
      <c r="J38" s="103" t="s">
        <v>1112</v>
      </c>
      <c r="K38" s="16">
        <f>COUNTIFS(Fund!$X$7:$X$1048576,"&gt;10",Fund!$X$7:$X$1048576,"&lt;=50")</f>
        <v>11</v>
      </c>
      <c r="L38" s="88">
        <f>SUMIFS(Fund!$X$7:$X$1048576,Fund!$X$7:$X$1048576,"&gt;10",Fund!$X$7:$X$1048576,"&lt;=50")</f>
        <v>405.5</v>
      </c>
      <c r="R38" s="103" t="s">
        <v>1112</v>
      </c>
      <c r="S38" s="16">
        <f>COUNTIFS(Enterprise!$Z$7:$Z$232,"&gt;10",Enterprise!$Z$7:$Z$232,"&lt;=50")</f>
        <v>6</v>
      </c>
      <c r="T38" s="88">
        <f>SUMIFS(Enterprise!$Z$7:$Z$232,Enterprise!$Z$7:$Z$232,"&gt;10",Enterprise!$Z$7:$Z$232,"&lt;=50")</f>
        <v>201.5</v>
      </c>
    </row>
    <row r="39" spans="2:24">
      <c r="B39" s="103" t="s">
        <v>1117</v>
      </c>
      <c r="C39" s="16">
        <f>COUNTIF(Project!$U$5:$U$1048576,"&lt;=10")</f>
        <v>73</v>
      </c>
      <c r="D39" s="88">
        <f>SUMIF(Project!$U$5:$U$1048576,"&lt;=10")</f>
        <v>365.56062000000003</v>
      </c>
      <c r="J39" s="103" t="s">
        <v>1117</v>
      </c>
      <c r="K39" s="16">
        <f>COUNTIF(Fund!$X$7:$X$1048576,"&lt;=10")</f>
        <v>1</v>
      </c>
      <c r="L39" s="88">
        <f>SUMIF(Fund!$X$7:$X$1048576,"&lt;=10")</f>
        <v>10</v>
      </c>
      <c r="R39" s="103" t="s">
        <v>1117</v>
      </c>
      <c r="S39" s="16">
        <f>COUNTIF(Enterprise!$Z$7:$Z$232,"&lt;=10")</f>
        <v>6</v>
      </c>
      <c r="T39" s="88">
        <f>SUMIF(Enterprise!$Z$7:$Z$232,"&lt;=10")</f>
        <v>21.52</v>
      </c>
    </row>
    <row r="40" spans="2:24">
      <c r="B40" s="107" t="s">
        <v>1070</v>
      </c>
      <c r="C40" s="18">
        <f>SUM(C32:C39)</f>
        <v>346</v>
      </c>
      <c r="D40" s="91">
        <f>SUM(D32:D39)</f>
        <v>1130589.5526235199</v>
      </c>
      <c r="J40" s="107" t="s">
        <v>1070</v>
      </c>
      <c r="K40" s="18">
        <f>SUM(K32:K39)</f>
        <v>48</v>
      </c>
      <c r="L40" s="91">
        <f>SUM(L32:L39)</f>
        <v>22187.5</v>
      </c>
      <c r="R40" s="107" t="s">
        <v>1070</v>
      </c>
      <c r="S40" s="18">
        <f>SUM(S32:S39)</f>
        <v>17</v>
      </c>
      <c r="T40" s="91">
        <f>SUM(T32:T39)</f>
        <v>567253.83631176013</v>
      </c>
    </row>
    <row r="42" spans="2:24">
      <c r="B42" s="250" t="s">
        <v>3644</v>
      </c>
      <c r="C42" s="250"/>
      <c r="D42" s="250"/>
      <c r="E42" s="250"/>
      <c r="F42" s="250"/>
      <c r="G42" s="250"/>
      <c r="H42" s="250"/>
    </row>
    <row r="43" spans="2:24">
      <c r="B43" s="250"/>
      <c r="C43" s="250"/>
      <c r="D43" s="250"/>
      <c r="E43" s="250"/>
      <c r="F43" s="250"/>
      <c r="G43" s="250"/>
      <c r="H43" s="250"/>
    </row>
    <row r="45" spans="2:24">
      <c r="B45" s="28" t="s">
        <v>348</v>
      </c>
      <c r="C45" s="28" t="s">
        <v>3645</v>
      </c>
      <c r="D45" s="28" t="s">
        <v>538</v>
      </c>
      <c r="F45" s="28" t="s">
        <v>557</v>
      </c>
      <c r="G45" s="28" t="s">
        <v>3645</v>
      </c>
      <c r="H45" s="28" t="s">
        <v>538</v>
      </c>
    </row>
    <row r="46" spans="2:24">
      <c r="B46" s="16" t="s">
        <v>4165</v>
      </c>
      <c r="C46" s="16">
        <f t="shared" ref="C46:D50" si="0">C9+K9+S9</f>
        <v>186</v>
      </c>
      <c r="D46" s="88">
        <f t="shared" si="0"/>
        <v>332608.377729</v>
      </c>
      <c r="F46" s="16" t="s">
        <v>27</v>
      </c>
      <c r="G46" s="16">
        <f>G9+W9</f>
        <v>82</v>
      </c>
      <c r="H46" s="88">
        <f>H9+W9</f>
        <v>156818.45552000002</v>
      </c>
    </row>
    <row r="47" spans="2:24">
      <c r="B47" s="16" t="s">
        <v>4170</v>
      </c>
      <c r="C47" s="16">
        <f t="shared" si="0"/>
        <v>50</v>
      </c>
      <c r="D47" s="88">
        <f t="shared" si="0"/>
        <v>25443.135654759997</v>
      </c>
      <c r="F47" s="16" t="s">
        <v>36</v>
      </c>
      <c r="G47" s="16">
        <f>G10+W10</f>
        <v>72</v>
      </c>
      <c r="H47" s="88">
        <f>H10+W10</f>
        <v>128498.69164200003</v>
      </c>
    </row>
    <row r="48" spans="2:24">
      <c r="B48" s="16" t="s">
        <v>552</v>
      </c>
      <c r="C48" s="16">
        <f t="shared" si="0"/>
        <v>22</v>
      </c>
      <c r="D48" s="88">
        <f t="shared" si="0"/>
        <v>5575.6</v>
      </c>
      <c r="F48" s="16" t="s">
        <v>45</v>
      </c>
      <c r="G48" s="16">
        <f>G11+W11</f>
        <v>53</v>
      </c>
      <c r="H48" s="88">
        <f>H11+W11</f>
        <v>84913.556219999999</v>
      </c>
    </row>
    <row r="49" spans="2:8">
      <c r="B49" s="16" t="s">
        <v>554</v>
      </c>
      <c r="C49" s="16">
        <f t="shared" si="0"/>
        <v>9</v>
      </c>
      <c r="D49" s="88">
        <f t="shared" si="0"/>
        <v>10054.68</v>
      </c>
      <c r="F49" s="16" t="s">
        <v>550</v>
      </c>
      <c r="G49" s="16">
        <f>G12+W12</f>
        <v>9</v>
      </c>
      <c r="H49" s="88">
        <f>H12+W12</f>
        <v>1188.9000000000001</v>
      </c>
    </row>
    <row r="50" spans="2:8">
      <c r="B50" s="16" t="s">
        <v>555</v>
      </c>
      <c r="C50" s="16">
        <f t="shared" si="0"/>
        <v>26</v>
      </c>
      <c r="D50" s="88">
        <f t="shared" si="0"/>
        <v>21508.765520000001</v>
      </c>
      <c r="F50" s="18" t="s">
        <v>1070</v>
      </c>
      <c r="G50" s="16">
        <f>SUM(G46:G49)</f>
        <v>216</v>
      </c>
      <c r="H50" s="88">
        <f>SUM(H46:H49)</f>
        <v>371419.60338200012</v>
      </c>
    </row>
    <row r="51" spans="2:8">
      <c r="B51" s="16" t="s">
        <v>4171</v>
      </c>
      <c r="C51" s="16">
        <f t="shared" ref="C51:D51" si="1">C14+K14+S14</f>
        <v>26</v>
      </c>
      <c r="D51" s="88">
        <f t="shared" si="1"/>
        <v>15966.558646000001</v>
      </c>
      <c r="F51" s="29"/>
      <c r="G51" s="29"/>
      <c r="H51" s="29"/>
    </row>
    <row r="52" spans="2:8">
      <c r="B52" s="16" t="s">
        <v>4166</v>
      </c>
      <c r="C52" s="16">
        <f>C15+K15+S15</f>
        <v>59</v>
      </c>
      <c r="D52" s="88">
        <f>D15+L15+T15</f>
        <v>132628.52927</v>
      </c>
      <c r="F52" s="29"/>
      <c r="G52" s="29"/>
      <c r="H52" s="29"/>
    </row>
    <row r="53" spans="2:8">
      <c r="B53" s="16" t="s">
        <v>4167</v>
      </c>
      <c r="C53" s="16">
        <f t="shared" ref="C53:D53" si="2">C16+K16+S16</f>
        <v>13</v>
      </c>
      <c r="D53" s="88">
        <f t="shared" si="2"/>
        <v>2286.5978220000002</v>
      </c>
      <c r="F53" s="29"/>
      <c r="G53" s="29"/>
      <c r="H53" s="29"/>
    </row>
    <row r="54" spans="2:8">
      <c r="B54" s="16" t="s">
        <v>4168</v>
      </c>
      <c r="C54" s="16">
        <f t="shared" ref="C54:D54" si="3">C17+K17+S17</f>
        <v>12</v>
      </c>
      <c r="D54" s="88">
        <f t="shared" si="3"/>
        <v>9225.7516699999996</v>
      </c>
      <c r="F54" s="29"/>
      <c r="G54" s="29"/>
      <c r="H54" s="29"/>
    </row>
    <row r="55" spans="2:8">
      <c r="B55" s="16" t="s">
        <v>4169</v>
      </c>
      <c r="C55" s="16">
        <f t="shared" ref="C55:D55" si="4">C18+K18+S18</f>
        <v>32</v>
      </c>
      <c r="D55" s="88">
        <f t="shared" si="4"/>
        <v>29148.6</v>
      </c>
      <c r="F55" s="29"/>
      <c r="G55" s="29"/>
      <c r="H55" s="29"/>
    </row>
    <row r="56" spans="2:8">
      <c r="B56" s="16" t="s">
        <v>4172</v>
      </c>
      <c r="C56" s="16">
        <f t="shared" ref="C56:D56" si="5">C19+K19+S19</f>
        <v>33</v>
      </c>
      <c r="D56" s="88">
        <f t="shared" si="5"/>
        <v>3688.7</v>
      </c>
      <c r="F56" s="29"/>
      <c r="G56" s="29"/>
      <c r="H56" s="29"/>
    </row>
    <row r="57" spans="2:8">
      <c r="B57" s="90" t="s">
        <v>1070</v>
      </c>
      <c r="C57" s="18">
        <f>SUM(C46:C56)</f>
        <v>468</v>
      </c>
      <c r="D57" s="91">
        <f>SUM(D46:D56)</f>
        <v>588135.29631175997</v>
      </c>
    </row>
    <row r="58" spans="2:8">
      <c r="D58" s="89"/>
    </row>
    <row r="59" spans="2:8">
      <c r="B59" s="28" t="s">
        <v>344</v>
      </c>
      <c r="C59" s="28" t="s">
        <v>3645</v>
      </c>
      <c r="D59" s="28" t="s">
        <v>538</v>
      </c>
      <c r="F59" s="98" t="s">
        <v>1065</v>
      </c>
      <c r="G59" s="28" t="s">
        <v>537</v>
      </c>
      <c r="H59" s="28" t="s">
        <v>538</v>
      </c>
    </row>
    <row r="60" spans="2:8">
      <c r="B60" s="16" t="s">
        <v>430</v>
      </c>
      <c r="C60" s="16">
        <f>C23+K23+S23</f>
        <v>214</v>
      </c>
      <c r="D60" s="88">
        <f>D23+L23+T23</f>
        <v>392551.13139776012</v>
      </c>
      <c r="E60" s="27"/>
      <c r="F60" s="16" t="s">
        <v>4209</v>
      </c>
      <c r="G60" s="16">
        <f>G23+O23+W23</f>
        <v>62</v>
      </c>
      <c r="H60" s="88">
        <f>H23+P23+X23</f>
        <v>75444.567405759997</v>
      </c>
    </row>
    <row r="61" spans="2:8">
      <c r="B61" s="16" t="s">
        <v>892</v>
      </c>
      <c r="C61" s="16">
        <f>C24+K24+S24</f>
        <v>42</v>
      </c>
      <c r="D61" s="88">
        <f t="shared" ref="D61:D64" ca="1" si="6">D24+L24+T24</f>
        <v>60693.80999999999</v>
      </c>
      <c r="E61" s="27"/>
      <c r="F61" s="69" t="s">
        <v>4210</v>
      </c>
      <c r="G61" s="16">
        <f t="shared" ref="G61:G63" si="7">G24+O24+W24</f>
        <v>254</v>
      </c>
      <c r="H61" s="88">
        <f t="shared" ref="H61:H63" si="8">H24+P24+X24</f>
        <v>357100.15337900008</v>
      </c>
    </row>
    <row r="62" spans="2:8">
      <c r="B62" s="16" t="s">
        <v>1038</v>
      </c>
      <c r="C62" s="16">
        <f>C25+K25+S25</f>
        <v>71</v>
      </c>
      <c r="D62" s="88">
        <f t="shared" ca="1" si="6"/>
        <v>19176.814913999999</v>
      </c>
      <c r="F62" s="69" t="s">
        <v>4211</v>
      </c>
      <c r="G62" s="16">
        <f t="shared" si="7"/>
        <v>128</v>
      </c>
      <c r="H62" s="88">
        <f t="shared" si="8"/>
        <v>119123.23713500002</v>
      </c>
    </row>
    <row r="63" spans="2:8">
      <c r="B63" s="16" t="s">
        <v>1039</v>
      </c>
      <c r="C63" s="16">
        <f>C26+K26+S26</f>
        <v>36</v>
      </c>
      <c r="D63" s="88">
        <f t="shared" ca="1" si="6"/>
        <v>4712.6900000000005</v>
      </c>
      <c r="F63" s="69" t="s">
        <v>4212</v>
      </c>
      <c r="G63" s="16">
        <f t="shared" si="7"/>
        <v>24</v>
      </c>
      <c r="H63" s="88">
        <f t="shared" si="8"/>
        <v>36467.338392000005</v>
      </c>
    </row>
    <row r="64" spans="2:8">
      <c r="B64" s="85" t="s">
        <v>1106</v>
      </c>
      <c r="C64" s="16">
        <f>C27+K27+S27</f>
        <v>78</v>
      </c>
      <c r="D64" s="88">
        <f t="shared" ca="1" si="6"/>
        <v>100870.84999999999</v>
      </c>
      <c r="F64" s="90" t="s">
        <v>1070</v>
      </c>
      <c r="G64" s="18">
        <f>SUM(G60:G63)</f>
        <v>468</v>
      </c>
      <c r="H64" s="91">
        <f>SUM(H60:H63)</f>
        <v>588135.29631176009</v>
      </c>
    </row>
    <row r="65" spans="2:9">
      <c r="B65" s="85" t="s">
        <v>1317</v>
      </c>
      <c r="C65" s="16">
        <f>C28+K28+S27</f>
        <v>27</v>
      </c>
      <c r="D65" s="88">
        <f>D28+L28</f>
        <v>10130</v>
      </c>
    </row>
    <row r="66" spans="2:9">
      <c r="B66" s="18" t="s">
        <v>1070</v>
      </c>
      <c r="C66" s="18">
        <f>SUM(C60:C65)</f>
        <v>468</v>
      </c>
      <c r="D66" s="91">
        <f ca="1">SUM(D60:D65)</f>
        <v>588135.29631176009</v>
      </c>
      <c r="F66" s="29"/>
      <c r="G66" s="29"/>
      <c r="H66" s="29"/>
    </row>
    <row r="67" spans="2:9">
      <c r="B67" s="29"/>
      <c r="C67" s="29"/>
      <c r="D67" s="29"/>
    </row>
    <row r="68" spans="2:9">
      <c r="B68" s="28" t="s">
        <v>1111</v>
      </c>
      <c r="C68" s="28" t="s">
        <v>3645</v>
      </c>
      <c r="D68" s="28" t="s">
        <v>538</v>
      </c>
      <c r="F68" s="28" t="s">
        <v>1118</v>
      </c>
      <c r="G68" s="28" t="s">
        <v>3645</v>
      </c>
      <c r="H68" s="28" t="s">
        <v>538</v>
      </c>
    </row>
    <row r="69" spans="2:9">
      <c r="B69" s="104" t="s">
        <v>44</v>
      </c>
      <c r="C69" s="105">
        <f>C32+K32+S32</f>
        <v>15</v>
      </c>
      <c r="D69" s="106">
        <f>D32+L32+T32</f>
        <v>1455412.5726235202</v>
      </c>
      <c r="F69" s="16" t="s">
        <v>489</v>
      </c>
      <c r="G69" s="16">
        <f>G32+O32+W32</f>
        <v>73</v>
      </c>
      <c r="H69" s="88">
        <f>H32+P32+X32</f>
        <v>27941.253878559997</v>
      </c>
    </row>
    <row r="70" spans="2:9">
      <c r="B70" s="103" t="s">
        <v>1116</v>
      </c>
      <c r="C70" s="105">
        <f t="shared" ref="C70:C76" si="9">C33+K33+S33</f>
        <v>15</v>
      </c>
      <c r="D70" s="106">
        <f t="shared" ref="D70:D76" si="10">D33+L33+T33</f>
        <v>108109.5</v>
      </c>
      <c r="F70" s="16" t="s">
        <v>925</v>
      </c>
      <c r="G70" s="16">
        <f t="shared" ref="G70:G72" si="11">G33+O33+W33</f>
        <v>146</v>
      </c>
      <c r="H70" s="88">
        <f t="shared" ref="H70:H72" si="12">H33+P33+X33</f>
        <v>234202.08300000001</v>
      </c>
      <c r="I70" s="89"/>
    </row>
    <row r="71" spans="2:9">
      <c r="B71" s="103" t="s">
        <v>55</v>
      </c>
      <c r="C71" s="105">
        <f t="shared" si="9"/>
        <v>44</v>
      </c>
      <c r="D71" s="106">
        <f t="shared" si="10"/>
        <v>101185.76300000001</v>
      </c>
      <c r="F71" s="16" t="s">
        <v>3583</v>
      </c>
      <c r="G71" s="16">
        <f t="shared" si="11"/>
        <v>7</v>
      </c>
      <c r="H71" s="88">
        <f t="shared" si="12"/>
        <v>640.5</v>
      </c>
    </row>
    <row r="72" spans="2:9">
      <c r="B72" s="103" t="s">
        <v>1115</v>
      </c>
      <c r="C72" s="105">
        <f t="shared" si="9"/>
        <v>34</v>
      </c>
      <c r="D72" s="106">
        <f t="shared" si="10"/>
        <v>23573.7703</v>
      </c>
      <c r="F72" s="108" t="s">
        <v>103</v>
      </c>
      <c r="G72" s="16">
        <f t="shared" si="11"/>
        <v>20</v>
      </c>
      <c r="H72" s="88">
        <f t="shared" si="12"/>
        <v>35070.57</v>
      </c>
    </row>
    <row r="73" spans="2:9">
      <c r="B73" s="103" t="s">
        <v>1114</v>
      </c>
      <c r="C73" s="105">
        <f t="shared" si="9"/>
        <v>96</v>
      </c>
      <c r="D73" s="106">
        <f t="shared" si="10"/>
        <v>24899.386889000001</v>
      </c>
      <c r="F73" s="69" t="s">
        <v>3069</v>
      </c>
      <c r="G73" s="69">
        <f>G36</f>
        <v>2</v>
      </c>
      <c r="H73" s="202">
        <f>H36</f>
        <v>14.68</v>
      </c>
    </row>
    <row r="74" spans="2:9">
      <c r="B74" s="103" t="s">
        <v>1113</v>
      </c>
      <c r="C74" s="105">
        <f t="shared" si="9"/>
        <v>57</v>
      </c>
      <c r="D74" s="106">
        <f t="shared" si="10"/>
        <v>4299.6578866199998</v>
      </c>
      <c r="F74" s="18" t="s">
        <v>1070</v>
      </c>
      <c r="G74" s="69">
        <f>SUM(G70:G73)</f>
        <v>175</v>
      </c>
      <c r="H74" s="202">
        <f>SUM(H69:H73)</f>
        <v>297869.08687856002</v>
      </c>
    </row>
    <row r="75" spans="2:9">
      <c r="B75" s="103" t="s">
        <v>1112</v>
      </c>
      <c r="C75" s="105">
        <f t="shared" si="9"/>
        <v>70</v>
      </c>
      <c r="D75" s="106">
        <f t="shared" si="10"/>
        <v>2153.1576161400003</v>
      </c>
    </row>
    <row r="76" spans="2:9">
      <c r="B76" s="103" t="s">
        <v>1117</v>
      </c>
      <c r="C76" s="105">
        <f t="shared" si="9"/>
        <v>80</v>
      </c>
      <c r="D76" s="106">
        <f t="shared" si="10"/>
        <v>397.08062000000001</v>
      </c>
    </row>
    <row r="77" spans="2:9">
      <c r="B77" s="107" t="s">
        <v>1070</v>
      </c>
      <c r="C77" s="18">
        <f>SUM(C69:C76)</f>
        <v>411</v>
      </c>
      <c r="D77" s="91">
        <f>SUM(D69:D76)</f>
        <v>1720030.88893528</v>
      </c>
    </row>
  </sheetData>
  <autoFilter ref="B8:D8" xr:uid="{A5AEB690-4323-4F7E-B367-E96F3A2DFF8C}"/>
  <mergeCells count="6">
    <mergeCell ref="R5:X6"/>
    <mergeCell ref="D1:G3"/>
    <mergeCell ref="B1:B3"/>
    <mergeCell ref="B42:H43"/>
    <mergeCell ref="B5:H6"/>
    <mergeCell ref="J5:P6"/>
  </mergeCells>
  <phoneticPr fontId="6" type="noConversion"/>
  <hyperlinks>
    <hyperlink ref="F22" r:id="rId1" xr:uid="{9D208F99-8FF3-47D3-A261-D799C7F650E7}"/>
    <hyperlink ref="N22" r:id="rId2" xr:uid="{24DA8C60-9181-42F9-BC45-D634A913858E}"/>
    <hyperlink ref="V22" r:id="rId3" xr:uid="{CCA0F889-C0E7-4A23-8D21-86A259D22079}"/>
    <hyperlink ref="F59" r:id="rId4" xr:uid="{3C5739F2-2B40-419D-84AE-1DA463C82B2D}"/>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0815-2A4F-44EC-A7F0-6A486D3671A9}">
  <sheetPr>
    <tabColor theme="5" tint="-0.249977111117893"/>
  </sheetPr>
  <dimension ref="A1"/>
  <sheetViews>
    <sheetView workbookViewId="0"/>
  </sheetViews>
  <sheetFormatPr defaultRowHeight="14.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8E1C-829D-4106-A7AF-F6617D4E8672}">
  <sheetPr codeName="Sheet4"/>
  <dimension ref="A1:BU200"/>
  <sheetViews>
    <sheetView zoomScale="75" zoomScaleNormal="75" workbookViewId="0">
      <selection activeCell="D5" sqref="D5"/>
    </sheetView>
  </sheetViews>
  <sheetFormatPr defaultRowHeight="14.5"/>
  <cols>
    <col min="2" max="2" width="35.6328125" bestFit="1" customWidth="1"/>
    <col min="3" max="3" width="45.453125" customWidth="1"/>
    <col min="4" max="4" width="18.453125" bestFit="1" customWidth="1"/>
    <col min="5" max="6" width="17.1796875" bestFit="1" customWidth="1"/>
    <col min="7" max="7" width="32.81640625" bestFit="1" customWidth="1"/>
    <col min="8" max="8" width="7.453125" customWidth="1"/>
    <col min="9" max="9" width="11.453125" bestFit="1" customWidth="1"/>
    <col min="10" max="10" width="22.6328125" bestFit="1" customWidth="1"/>
    <col min="11" max="11" width="9.81640625" bestFit="1" customWidth="1"/>
    <col min="12" max="12" width="17.90625" bestFit="1" customWidth="1"/>
    <col min="13" max="13" width="19.08984375" bestFit="1" customWidth="1"/>
    <col min="14" max="14" width="31.6328125" bestFit="1" customWidth="1"/>
    <col min="15" max="15" width="41.54296875" bestFit="1" customWidth="1"/>
    <col min="16" max="16" width="43.81640625" bestFit="1" customWidth="1"/>
    <col min="17" max="17" width="13.1796875" bestFit="1" customWidth="1"/>
    <col min="18" max="18" width="34.6328125" bestFit="1" customWidth="1"/>
    <col min="19" max="19" width="34.6328125" customWidth="1"/>
    <col min="20" max="20" width="24.1796875" bestFit="1" customWidth="1"/>
    <col min="21" max="21" width="25.90625" bestFit="1" customWidth="1"/>
    <col min="22" max="22" width="28.36328125" bestFit="1" customWidth="1"/>
    <col min="23" max="23" width="29.54296875" bestFit="1" customWidth="1"/>
    <col min="24" max="24" width="11.81640625" bestFit="1" customWidth="1"/>
    <col min="25" max="25" width="21.453125" bestFit="1" customWidth="1"/>
    <col min="26" max="26" width="19.08984375" bestFit="1" customWidth="1"/>
    <col min="27" max="27" width="18.1796875" bestFit="1" customWidth="1"/>
    <col min="28" max="28" width="24.1796875" bestFit="1" customWidth="1"/>
    <col min="29" max="29" width="17.1796875" bestFit="1" customWidth="1"/>
    <col min="30" max="30" width="26.1796875" bestFit="1" customWidth="1"/>
    <col min="31" max="31" width="29.1796875" bestFit="1" customWidth="1"/>
    <col min="32" max="32" width="35.81640625" bestFit="1" customWidth="1"/>
    <col min="33" max="33" width="27.1796875" bestFit="1" customWidth="1"/>
    <col min="34" max="34" width="17.6328125" bestFit="1" customWidth="1"/>
    <col min="35" max="35" width="21.6328125" bestFit="1" customWidth="1"/>
    <col min="36" max="36" width="32.453125" bestFit="1" customWidth="1"/>
    <col min="37" max="37" width="18.90625" bestFit="1" customWidth="1"/>
    <col min="38" max="38" width="34.90625" bestFit="1" customWidth="1"/>
    <col min="39" max="39" width="28.81640625" bestFit="1" customWidth="1"/>
    <col min="40" max="40" width="19.81640625" bestFit="1" customWidth="1"/>
    <col min="41" max="41" width="24.54296875" bestFit="1" customWidth="1"/>
    <col min="42" max="42" width="25.08984375" bestFit="1" customWidth="1"/>
    <col min="43" max="43" width="23.1796875" bestFit="1" customWidth="1"/>
    <col min="44" max="44" width="25.1796875" bestFit="1" customWidth="1"/>
    <col min="45" max="45" width="30" bestFit="1" customWidth="1"/>
    <col min="46" max="46" width="25.08984375" bestFit="1" customWidth="1"/>
    <col min="47" max="47" width="23.1796875" bestFit="1" customWidth="1"/>
    <col min="48" max="48" width="25.90625" bestFit="1" customWidth="1"/>
    <col min="49" max="49" width="39.6328125" bestFit="1" customWidth="1"/>
    <col min="51" max="51" width="27" bestFit="1" customWidth="1"/>
    <col min="52" max="52" width="21.81640625" bestFit="1" customWidth="1"/>
    <col min="53" max="53" width="41.54296875" bestFit="1" customWidth="1"/>
    <col min="54" max="54" width="24.36328125" bestFit="1" customWidth="1"/>
    <col min="55" max="55" width="30.54296875" bestFit="1" customWidth="1"/>
    <col min="56" max="56" width="25.08984375" bestFit="1" customWidth="1"/>
    <col min="57" max="57" width="34.6328125" bestFit="1" customWidth="1"/>
    <col min="58" max="58" width="12.90625" bestFit="1" customWidth="1"/>
    <col min="59" max="59" width="39.81640625" bestFit="1" customWidth="1"/>
    <col min="60" max="60" width="44.08984375" bestFit="1" customWidth="1"/>
    <col min="61" max="61" width="18.1796875" bestFit="1" customWidth="1"/>
    <col min="62" max="62" width="27.08984375" bestFit="1" customWidth="1"/>
    <col min="63" max="63" width="25.08984375" bestFit="1" customWidth="1"/>
    <col min="64" max="64" width="18.90625" bestFit="1" customWidth="1"/>
    <col min="65" max="65" width="26.1796875" bestFit="1" customWidth="1"/>
    <col min="66" max="66" width="16.1796875" bestFit="1" customWidth="1"/>
    <col min="67" max="67" width="23.1796875" bestFit="1" customWidth="1"/>
    <col min="68" max="68" width="29.81640625" bestFit="1" customWidth="1"/>
    <col min="69" max="69" width="24.08984375" bestFit="1" customWidth="1"/>
    <col min="70" max="70" width="15.1796875" bestFit="1" customWidth="1"/>
    <col min="71" max="71" width="20.90625" bestFit="1" customWidth="1"/>
    <col min="72" max="72" width="24.81640625" bestFit="1" customWidth="1"/>
    <col min="73" max="73" width="16.36328125" bestFit="1" customWidth="1"/>
  </cols>
  <sheetData>
    <row r="1" spans="1:73">
      <c r="B1" s="17" t="s">
        <v>346</v>
      </c>
      <c r="C1" s="17" t="s">
        <v>348</v>
      </c>
    </row>
    <row r="3" spans="1:73">
      <c r="D3" s="252" t="s">
        <v>357</v>
      </c>
      <c r="E3" s="252"/>
      <c r="F3" s="252"/>
      <c r="G3" s="252"/>
      <c r="H3" s="252"/>
      <c r="I3" s="252"/>
      <c r="J3" s="252"/>
      <c r="K3" s="252"/>
      <c r="L3" s="253" t="s">
        <v>359</v>
      </c>
      <c r="M3" s="254"/>
      <c r="N3" s="254"/>
      <c r="O3" s="254"/>
      <c r="P3" s="254"/>
      <c r="Q3" s="254"/>
      <c r="R3" s="254"/>
      <c r="S3" s="254"/>
      <c r="T3" s="254"/>
      <c r="U3" s="254"/>
      <c r="V3" s="254"/>
      <c r="W3" s="254"/>
      <c r="X3" s="255" t="s">
        <v>371</v>
      </c>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7"/>
      <c r="AY3" s="258" t="s">
        <v>396</v>
      </c>
      <c r="AZ3" s="258"/>
      <c r="BA3" s="258"/>
      <c r="BB3" s="258"/>
      <c r="BC3" s="258"/>
      <c r="BD3" s="258"/>
      <c r="BE3" s="258"/>
      <c r="BF3" s="258"/>
      <c r="BG3" s="258"/>
      <c r="BH3" s="258"/>
      <c r="BI3" s="258"/>
      <c r="BJ3" s="258"/>
      <c r="BK3" s="258"/>
      <c r="BL3" s="258"/>
      <c r="BM3" s="259" t="s">
        <v>410</v>
      </c>
      <c r="BN3" s="259"/>
      <c r="BO3" s="259"/>
      <c r="BP3" s="259"/>
      <c r="BQ3" s="259"/>
      <c r="BR3" s="259"/>
      <c r="BS3" s="251" t="s">
        <v>417</v>
      </c>
      <c r="BT3" s="251"/>
      <c r="BU3" s="251"/>
    </row>
    <row r="4" spans="1:73">
      <c r="A4" s="18" t="s">
        <v>347</v>
      </c>
      <c r="B4" s="19" t="s">
        <v>342</v>
      </c>
      <c r="C4" s="18" t="s">
        <v>343</v>
      </c>
      <c r="D4" s="16" t="s">
        <v>351</v>
      </c>
      <c r="E4" s="16" t="s">
        <v>349</v>
      </c>
      <c r="F4" s="16" t="s">
        <v>350</v>
      </c>
      <c r="G4" s="16" t="s">
        <v>352</v>
      </c>
      <c r="H4" s="16" t="s">
        <v>353</v>
      </c>
      <c r="I4" s="16" t="s">
        <v>354</v>
      </c>
      <c r="J4" s="16" t="s">
        <v>355</v>
      </c>
      <c r="K4" s="16" t="s">
        <v>356</v>
      </c>
      <c r="L4" s="16" t="s">
        <v>358</v>
      </c>
      <c r="M4" s="16" t="s">
        <v>360</v>
      </c>
      <c r="N4" s="16" t="s">
        <v>361</v>
      </c>
      <c r="O4" s="16" t="s">
        <v>362</v>
      </c>
      <c r="P4" s="16" t="s">
        <v>363</v>
      </c>
      <c r="Q4" s="16" t="s">
        <v>364</v>
      </c>
      <c r="R4" s="16" t="s">
        <v>365</v>
      </c>
      <c r="S4" s="16" t="s">
        <v>366</v>
      </c>
      <c r="T4" s="16" t="s">
        <v>367</v>
      </c>
      <c r="U4" s="16" t="s">
        <v>368</v>
      </c>
      <c r="V4" s="16" t="s">
        <v>369</v>
      </c>
      <c r="W4" s="16" t="s">
        <v>370</v>
      </c>
      <c r="X4" s="16" t="s">
        <v>372</v>
      </c>
      <c r="Y4" s="16" t="s">
        <v>373</v>
      </c>
      <c r="Z4" s="16" t="s">
        <v>374</v>
      </c>
      <c r="AA4" s="16" t="s">
        <v>375</v>
      </c>
      <c r="AB4" s="16" t="s">
        <v>376</v>
      </c>
      <c r="AC4" s="16" t="s">
        <v>377</v>
      </c>
      <c r="AD4" s="16" t="s">
        <v>378</v>
      </c>
      <c r="AE4" s="16" t="s">
        <v>379</v>
      </c>
      <c r="AF4" s="16" t="s">
        <v>380</v>
      </c>
      <c r="AG4" s="16" t="s">
        <v>381</v>
      </c>
      <c r="AH4" s="16" t="s">
        <v>382</v>
      </c>
      <c r="AI4" s="16" t="s">
        <v>383</v>
      </c>
      <c r="AJ4" s="16" t="s">
        <v>384</v>
      </c>
      <c r="AK4" s="16" t="s">
        <v>385</v>
      </c>
      <c r="AL4" s="16" t="s">
        <v>386</v>
      </c>
      <c r="AM4" s="16" t="s">
        <v>387</v>
      </c>
      <c r="AN4" s="16" t="s">
        <v>388</v>
      </c>
      <c r="AO4" s="16" t="s">
        <v>389</v>
      </c>
      <c r="AP4" s="16" t="s">
        <v>390</v>
      </c>
      <c r="AQ4" s="16" t="s">
        <v>391</v>
      </c>
      <c r="AR4" s="16" t="s">
        <v>392</v>
      </c>
      <c r="AS4" s="16" t="s">
        <v>393</v>
      </c>
      <c r="AT4" s="16" t="s">
        <v>390</v>
      </c>
      <c r="AU4" s="16" t="s">
        <v>391</v>
      </c>
      <c r="AV4" s="16" t="s">
        <v>394</v>
      </c>
      <c r="AW4" s="16" t="s">
        <v>395</v>
      </c>
      <c r="AX4" s="16" t="s">
        <v>345</v>
      </c>
      <c r="AY4" s="16" t="s">
        <v>397</v>
      </c>
      <c r="AZ4" s="16" t="s">
        <v>398</v>
      </c>
      <c r="BA4" s="16" t="s">
        <v>399</v>
      </c>
      <c r="BB4" s="16" t="s">
        <v>400</v>
      </c>
      <c r="BC4" s="16" t="s">
        <v>401</v>
      </c>
      <c r="BD4" s="16" t="s">
        <v>402</v>
      </c>
      <c r="BE4" s="16" t="s">
        <v>403</v>
      </c>
      <c r="BF4" s="16" t="s">
        <v>404</v>
      </c>
      <c r="BG4" s="16" t="s">
        <v>405</v>
      </c>
      <c r="BH4" s="16" t="s">
        <v>406</v>
      </c>
      <c r="BI4" s="16" t="s">
        <v>407</v>
      </c>
      <c r="BJ4" s="16" t="s">
        <v>408</v>
      </c>
      <c r="BK4" s="16" t="s">
        <v>390</v>
      </c>
      <c r="BL4" s="16" t="s">
        <v>409</v>
      </c>
      <c r="BM4" s="16" t="s">
        <v>411</v>
      </c>
      <c r="BN4" s="16" t="s">
        <v>412</v>
      </c>
      <c r="BO4" s="16" t="s">
        <v>413</v>
      </c>
      <c r="BP4" s="16" t="s">
        <v>414</v>
      </c>
      <c r="BQ4" s="16" t="s">
        <v>415</v>
      </c>
      <c r="BR4" s="16" t="s">
        <v>416</v>
      </c>
      <c r="BS4" s="16" t="s">
        <v>418</v>
      </c>
      <c r="BT4" s="16" t="s">
        <v>419</v>
      </c>
      <c r="BU4" s="16" t="s">
        <v>420</v>
      </c>
    </row>
    <row r="5" spans="1:73">
      <c r="A5" s="16"/>
    </row>
    <row r="6" spans="1:73">
      <c r="A6" s="16"/>
    </row>
    <row r="7" spans="1:73">
      <c r="A7" s="16"/>
    </row>
    <row r="8" spans="1:73">
      <c r="A8" s="16"/>
    </row>
    <row r="9" spans="1:73">
      <c r="A9" s="16"/>
    </row>
    <row r="10" spans="1:73">
      <c r="A10" s="16"/>
    </row>
    <row r="11" spans="1:73">
      <c r="A11" s="16"/>
    </row>
    <row r="12" spans="1:73">
      <c r="A12" s="16"/>
    </row>
    <row r="13" spans="1:73">
      <c r="A13" s="16"/>
    </row>
    <row r="14" spans="1:73">
      <c r="A14" s="16"/>
    </row>
    <row r="15" spans="1:73">
      <c r="A15" s="16"/>
    </row>
    <row r="16" spans="1:73">
      <c r="A16" s="16"/>
    </row>
    <row r="17" spans="1:1">
      <c r="A17" s="16"/>
    </row>
    <row r="18" spans="1:1">
      <c r="A18" s="16"/>
    </row>
    <row r="19" spans="1:1">
      <c r="A19" s="16"/>
    </row>
    <row r="20" spans="1:1">
      <c r="A20" s="16"/>
    </row>
    <row r="21" spans="1:1">
      <c r="A21" s="16"/>
    </row>
    <row r="22" spans="1:1">
      <c r="A22" s="16"/>
    </row>
    <row r="23" spans="1:1">
      <c r="A23" s="16"/>
    </row>
    <row r="24" spans="1:1">
      <c r="A24" s="16"/>
    </row>
    <row r="25" spans="1:1">
      <c r="A25" s="16"/>
    </row>
    <row r="26" spans="1:1">
      <c r="A26" s="16"/>
    </row>
    <row r="27" spans="1:1">
      <c r="A27" s="16"/>
    </row>
    <row r="28" spans="1:1">
      <c r="A28" s="16"/>
    </row>
    <row r="29" spans="1:1">
      <c r="A29" s="16"/>
    </row>
    <row r="30" spans="1:1">
      <c r="A30" s="16"/>
    </row>
    <row r="31" spans="1:1">
      <c r="A31" s="16"/>
    </row>
    <row r="32" spans="1:1">
      <c r="A32" s="16"/>
    </row>
    <row r="33" spans="1:1">
      <c r="A33" s="16"/>
    </row>
    <row r="34" spans="1:1">
      <c r="A34" s="16"/>
    </row>
    <row r="35" spans="1:1">
      <c r="A35" s="16"/>
    </row>
    <row r="36" spans="1:1">
      <c r="A36" s="16"/>
    </row>
    <row r="37" spans="1:1">
      <c r="A37" s="16"/>
    </row>
    <row r="38" spans="1:1">
      <c r="A38" s="16"/>
    </row>
    <row r="39" spans="1:1">
      <c r="A39" s="16"/>
    </row>
    <row r="40" spans="1:1">
      <c r="A40" s="16"/>
    </row>
    <row r="41" spans="1:1">
      <c r="A41" s="16"/>
    </row>
    <row r="42" spans="1:1">
      <c r="A42" s="16"/>
    </row>
    <row r="43" spans="1:1">
      <c r="A43" s="16"/>
    </row>
    <row r="44" spans="1:1">
      <c r="A44" s="16"/>
    </row>
    <row r="45" spans="1:1">
      <c r="A45" s="16"/>
    </row>
    <row r="46" spans="1:1">
      <c r="A46" s="16"/>
    </row>
    <row r="47" spans="1:1">
      <c r="A47" s="16"/>
    </row>
    <row r="48" spans="1:1">
      <c r="A48" s="16"/>
    </row>
    <row r="49" spans="1:1">
      <c r="A49" s="16"/>
    </row>
    <row r="50" spans="1:1">
      <c r="A50" s="16"/>
    </row>
    <row r="51" spans="1:1">
      <c r="A51" s="16"/>
    </row>
    <row r="52" spans="1:1">
      <c r="A52" s="16"/>
    </row>
    <row r="53" spans="1:1">
      <c r="A53" s="16"/>
    </row>
    <row r="54" spans="1:1">
      <c r="A54" s="16"/>
    </row>
    <row r="55" spans="1:1">
      <c r="A55" s="16"/>
    </row>
    <row r="56" spans="1:1">
      <c r="A56" s="16"/>
    </row>
    <row r="57" spans="1:1">
      <c r="A57" s="16"/>
    </row>
    <row r="58" spans="1:1">
      <c r="A58" s="16"/>
    </row>
    <row r="59" spans="1:1">
      <c r="A59" s="16"/>
    </row>
    <row r="60" spans="1:1">
      <c r="A60" s="16"/>
    </row>
    <row r="61" spans="1:1">
      <c r="A61" s="16"/>
    </row>
    <row r="62" spans="1:1">
      <c r="A62" s="16"/>
    </row>
    <row r="63" spans="1:1">
      <c r="A63" s="16"/>
    </row>
    <row r="64" spans="1:1">
      <c r="A64" s="16"/>
    </row>
    <row r="65" spans="1:1">
      <c r="A65" s="16"/>
    </row>
    <row r="66" spans="1:1">
      <c r="A66" s="16"/>
    </row>
    <row r="67" spans="1:1">
      <c r="A67" s="16"/>
    </row>
    <row r="68" spans="1:1">
      <c r="A68" s="16"/>
    </row>
    <row r="69" spans="1:1">
      <c r="A69" s="16"/>
    </row>
    <row r="70" spans="1:1">
      <c r="A70" s="16"/>
    </row>
    <row r="71" spans="1:1">
      <c r="A71" s="16"/>
    </row>
    <row r="72" spans="1:1">
      <c r="A72" s="16"/>
    </row>
    <row r="73" spans="1:1">
      <c r="A73" s="16"/>
    </row>
    <row r="74" spans="1:1">
      <c r="A74" s="16"/>
    </row>
    <row r="75" spans="1:1">
      <c r="A75" s="16"/>
    </row>
    <row r="76" spans="1:1">
      <c r="A76" s="16"/>
    </row>
    <row r="77" spans="1:1">
      <c r="A77" s="16"/>
    </row>
    <row r="78" spans="1:1">
      <c r="A78" s="16"/>
    </row>
    <row r="79" spans="1:1">
      <c r="A79" s="16"/>
    </row>
    <row r="80" spans="1:1">
      <c r="A80" s="16"/>
    </row>
    <row r="81" spans="1:1">
      <c r="A81" s="16"/>
    </row>
    <row r="82" spans="1:1">
      <c r="A82" s="16"/>
    </row>
    <row r="83" spans="1:1">
      <c r="A83" s="16"/>
    </row>
    <row r="84" spans="1:1">
      <c r="A84" s="16"/>
    </row>
    <row r="85" spans="1:1">
      <c r="A85" s="16"/>
    </row>
    <row r="86" spans="1:1">
      <c r="A86" s="16"/>
    </row>
    <row r="87" spans="1:1">
      <c r="A87" s="16"/>
    </row>
    <row r="88" spans="1:1">
      <c r="A88" s="16"/>
    </row>
    <row r="89" spans="1:1">
      <c r="A89" s="16"/>
    </row>
    <row r="90" spans="1:1">
      <c r="A90" s="16"/>
    </row>
    <row r="91" spans="1:1">
      <c r="A91" s="16"/>
    </row>
    <row r="92" spans="1:1">
      <c r="A92" s="16"/>
    </row>
    <row r="93" spans="1:1">
      <c r="A93" s="16"/>
    </row>
    <row r="94" spans="1:1">
      <c r="A94" s="16"/>
    </row>
    <row r="95" spans="1:1">
      <c r="A95" s="16"/>
    </row>
    <row r="96" spans="1:1">
      <c r="A96" s="16"/>
    </row>
    <row r="97" spans="1:1">
      <c r="A97" s="16"/>
    </row>
    <row r="98" spans="1:1">
      <c r="A98" s="16"/>
    </row>
    <row r="99" spans="1:1">
      <c r="A99" s="16"/>
    </row>
    <row r="100" spans="1:1">
      <c r="A100" s="16"/>
    </row>
    <row r="101" spans="1:1">
      <c r="A101" s="16"/>
    </row>
    <row r="102" spans="1:1">
      <c r="A102" s="16"/>
    </row>
    <row r="103" spans="1:1">
      <c r="A103" s="16"/>
    </row>
    <row r="104" spans="1:1">
      <c r="A104" s="16"/>
    </row>
    <row r="105" spans="1:1">
      <c r="A105" s="16"/>
    </row>
    <row r="106" spans="1:1">
      <c r="A106" s="16"/>
    </row>
    <row r="107" spans="1:1">
      <c r="A107" s="16"/>
    </row>
    <row r="108" spans="1:1">
      <c r="A108" s="16"/>
    </row>
    <row r="109" spans="1:1">
      <c r="A109" s="16"/>
    </row>
    <row r="110" spans="1:1">
      <c r="A110" s="16"/>
    </row>
    <row r="111" spans="1:1">
      <c r="A111" s="16"/>
    </row>
    <row r="112" spans="1:1">
      <c r="A112" s="16"/>
    </row>
    <row r="113" spans="1:1">
      <c r="A113" s="16"/>
    </row>
    <row r="114" spans="1:1">
      <c r="A114" s="16"/>
    </row>
    <row r="115" spans="1:1">
      <c r="A115" s="16"/>
    </row>
    <row r="116" spans="1:1">
      <c r="A116" s="16"/>
    </row>
    <row r="117" spans="1:1">
      <c r="A117" s="16"/>
    </row>
    <row r="118" spans="1:1">
      <c r="A118" s="16"/>
    </row>
    <row r="119" spans="1:1">
      <c r="A119" s="16"/>
    </row>
    <row r="120" spans="1:1">
      <c r="A120" s="16"/>
    </row>
    <row r="121" spans="1:1">
      <c r="A121" s="16"/>
    </row>
    <row r="122" spans="1:1">
      <c r="A122" s="16"/>
    </row>
    <row r="123" spans="1:1">
      <c r="A123" s="16"/>
    </row>
    <row r="124" spans="1:1">
      <c r="A124" s="16"/>
    </row>
    <row r="125" spans="1:1">
      <c r="A125" s="16"/>
    </row>
    <row r="126" spans="1:1">
      <c r="A126" s="16"/>
    </row>
    <row r="127" spans="1:1">
      <c r="A127" s="16"/>
    </row>
    <row r="128" spans="1:1">
      <c r="A128" s="16"/>
    </row>
    <row r="129" spans="1:1">
      <c r="A129" s="16"/>
    </row>
    <row r="130" spans="1:1">
      <c r="A130" s="16"/>
    </row>
    <row r="131" spans="1:1">
      <c r="A131" s="16"/>
    </row>
    <row r="132" spans="1:1">
      <c r="A132" s="16"/>
    </row>
    <row r="133" spans="1:1">
      <c r="A133" s="16"/>
    </row>
    <row r="134" spans="1:1">
      <c r="A134" s="16"/>
    </row>
    <row r="135" spans="1:1">
      <c r="A135" s="16"/>
    </row>
    <row r="136" spans="1:1">
      <c r="A136" s="16"/>
    </row>
    <row r="137" spans="1:1">
      <c r="A137" s="16"/>
    </row>
    <row r="138" spans="1:1">
      <c r="A138" s="16"/>
    </row>
    <row r="139" spans="1:1">
      <c r="A139" s="16"/>
    </row>
    <row r="140" spans="1:1">
      <c r="A140" s="16"/>
    </row>
    <row r="141" spans="1:1">
      <c r="A141" s="16"/>
    </row>
    <row r="142" spans="1:1">
      <c r="A142" s="16"/>
    </row>
    <row r="143" spans="1:1">
      <c r="A143" s="16"/>
    </row>
    <row r="144" spans="1:1">
      <c r="A144" s="16"/>
    </row>
    <row r="145" spans="1:1">
      <c r="A145" s="16"/>
    </row>
    <row r="146" spans="1:1">
      <c r="A146" s="16"/>
    </row>
    <row r="147" spans="1:1">
      <c r="A147" s="16"/>
    </row>
    <row r="148" spans="1:1">
      <c r="A148" s="16"/>
    </row>
    <row r="149" spans="1:1">
      <c r="A149" s="16"/>
    </row>
    <row r="150" spans="1:1">
      <c r="A150" s="16"/>
    </row>
    <row r="151" spans="1:1">
      <c r="A151" s="16"/>
    </row>
    <row r="152" spans="1:1">
      <c r="A152" s="16"/>
    </row>
    <row r="153" spans="1:1">
      <c r="A153" s="16"/>
    </row>
    <row r="154" spans="1:1">
      <c r="A154" s="16"/>
    </row>
    <row r="155" spans="1:1">
      <c r="A155" s="16"/>
    </row>
    <row r="156" spans="1:1">
      <c r="A156" s="16"/>
    </row>
    <row r="157" spans="1:1">
      <c r="A157" s="16"/>
    </row>
    <row r="158" spans="1:1">
      <c r="A158" s="16"/>
    </row>
    <row r="159" spans="1:1">
      <c r="A159" s="16"/>
    </row>
    <row r="160" spans="1:1">
      <c r="A160" s="16"/>
    </row>
    <row r="161" spans="1:1">
      <c r="A161" s="16"/>
    </row>
    <row r="162" spans="1:1">
      <c r="A162" s="16"/>
    </row>
    <row r="163" spans="1:1">
      <c r="A163" s="16"/>
    </row>
    <row r="164" spans="1:1">
      <c r="A164" s="16"/>
    </row>
    <row r="165" spans="1:1">
      <c r="A165" s="16"/>
    </row>
    <row r="166" spans="1:1">
      <c r="A166" s="16"/>
    </row>
    <row r="167" spans="1:1">
      <c r="A167" s="16"/>
    </row>
    <row r="168" spans="1:1">
      <c r="A168" s="16"/>
    </row>
    <row r="169" spans="1:1">
      <c r="A169" s="16"/>
    </row>
    <row r="170" spans="1:1">
      <c r="A170" s="16"/>
    </row>
    <row r="171" spans="1:1">
      <c r="A171" s="16"/>
    </row>
    <row r="172" spans="1:1">
      <c r="A172" s="16"/>
    </row>
    <row r="173" spans="1:1">
      <c r="A173" s="16"/>
    </row>
    <row r="174" spans="1:1">
      <c r="A174" s="16"/>
    </row>
    <row r="175" spans="1:1">
      <c r="A175" s="16"/>
    </row>
    <row r="176" spans="1:1">
      <c r="A176" s="16"/>
    </row>
    <row r="177" spans="1:1">
      <c r="A177" s="16"/>
    </row>
    <row r="178" spans="1:1">
      <c r="A178" s="16"/>
    </row>
    <row r="179" spans="1:1">
      <c r="A179" s="16"/>
    </row>
    <row r="180" spans="1:1">
      <c r="A180" s="16"/>
    </row>
    <row r="181" spans="1:1">
      <c r="A181" s="16"/>
    </row>
    <row r="182" spans="1:1">
      <c r="A182" s="16"/>
    </row>
    <row r="183" spans="1:1">
      <c r="A183" s="16"/>
    </row>
    <row r="184" spans="1:1">
      <c r="A184" s="16"/>
    </row>
    <row r="185" spans="1:1">
      <c r="A185" s="16"/>
    </row>
    <row r="186" spans="1:1">
      <c r="A186" s="16"/>
    </row>
    <row r="187" spans="1:1">
      <c r="A187" s="16"/>
    </row>
    <row r="188" spans="1:1">
      <c r="A188" s="16"/>
    </row>
    <row r="189" spans="1:1">
      <c r="A189" s="16"/>
    </row>
    <row r="190" spans="1:1">
      <c r="A190" s="16"/>
    </row>
    <row r="191" spans="1:1">
      <c r="A191" s="16"/>
    </row>
    <row r="192" spans="1:1">
      <c r="A192" s="16"/>
    </row>
    <row r="193" spans="1:1">
      <c r="A193" s="16"/>
    </row>
    <row r="194" spans="1:1">
      <c r="A194" s="16"/>
    </row>
    <row r="195" spans="1:1">
      <c r="A195" s="16"/>
    </row>
    <row r="196" spans="1:1">
      <c r="A196" s="16"/>
    </row>
    <row r="197" spans="1:1">
      <c r="A197" s="16"/>
    </row>
    <row r="198" spans="1:1">
      <c r="A198" s="16"/>
    </row>
    <row r="199" spans="1:1">
      <c r="A199" s="16"/>
    </row>
    <row r="200" spans="1:1">
      <c r="A200" s="16"/>
    </row>
  </sheetData>
  <mergeCells count="6">
    <mergeCell ref="BS3:BU3"/>
    <mergeCell ref="D3:K3"/>
    <mergeCell ref="L3:W3"/>
    <mergeCell ref="X3:AX3"/>
    <mergeCell ref="AY3:BL3"/>
    <mergeCell ref="BM3:BR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01D45-DE15-4377-B454-918D95D0E66C}">
  <sheetPr codeName="Sheet5">
    <tabColor theme="5" tint="0.59999389629810485"/>
  </sheetPr>
  <dimension ref="A1:BZ200"/>
  <sheetViews>
    <sheetView zoomScale="75" zoomScaleNormal="75" workbookViewId="0">
      <pane ySplit="4" topLeftCell="A132" activePane="bottomLeft" state="frozen"/>
      <selection activeCell="E288" sqref="E288"/>
      <selection pane="bottomLeft" activeCell="E288" sqref="E288"/>
    </sheetView>
  </sheetViews>
  <sheetFormatPr defaultRowHeight="14.5" customHeight="1"/>
  <cols>
    <col min="2" max="2" width="56.36328125" customWidth="1"/>
    <col min="3" max="3" width="65.1796875" customWidth="1"/>
    <col min="4" max="4" width="16.1796875" hidden="1" customWidth="1"/>
    <col min="5" max="5" width="23.453125" hidden="1" customWidth="1"/>
    <col min="6" max="6" width="10.1796875" hidden="1" customWidth="1"/>
    <col min="7" max="8" width="10.6328125" hidden="1" customWidth="1"/>
    <col min="9" max="9" width="18.453125" bestFit="1" customWidth="1"/>
    <col min="10" max="11" width="17.1796875" bestFit="1" customWidth="1"/>
    <col min="12" max="12" width="32.81640625" bestFit="1" customWidth="1"/>
    <col min="13" max="13" width="27.81640625" customWidth="1"/>
    <col min="14" max="14" width="11.453125" bestFit="1" customWidth="1"/>
    <col min="15" max="15" width="22.6328125" bestFit="1" customWidth="1"/>
    <col min="16" max="16" width="9.81640625" bestFit="1" customWidth="1"/>
    <col min="17" max="17" width="17.90625" bestFit="1" customWidth="1"/>
    <col min="18" max="18" width="24.36328125" bestFit="1" customWidth="1"/>
    <col min="19" max="19" width="32.90625" bestFit="1" customWidth="1"/>
    <col min="20" max="20" width="41.54296875" bestFit="1" customWidth="1"/>
    <col min="21" max="21" width="43.81640625" bestFit="1" customWidth="1"/>
    <col min="22" max="22" width="13.1796875" bestFit="1" customWidth="1"/>
    <col min="23" max="23" width="34.6328125" bestFit="1" customWidth="1"/>
    <col min="24" max="24" width="34.6328125" customWidth="1"/>
    <col min="25" max="25" width="24.1796875" bestFit="1" customWidth="1"/>
    <col min="26" max="26" width="25.90625" bestFit="1" customWidth="1"/>
    <col min="27" max="27" width="28.36328125" bestFit="1" customWidth="1"/>
    <col min="28" max="28" width="29.54296875" bestFit="1" customWidth="1"/>
    <col min="29" max="29" width="11.81640625" bestFit="1" customWidth="1"/>
    <col min="30" max="30" width="21.453125" bestFit="1" customWidth="1"/>
    <col min="31" max="31" width="19.08984375" bestFit="1" customWidth="1"/>
    <col min="32" max="32" width="18.1796875" bestFit="1" customWidth="1"/>
    <col min="33" max="33" width="24.1796875" bestFit="1" customWidth="1"/>
    <col min="34" max="34" width="17.1796875" bestFit="1" customWidth="1"/>
    <col min="35" max="35" width="26.1796875" bestFit="1" customWidth="1"/>
    <col min="36" max="36" width="29.1796875" bestFit="1" customWidth="1"/>
    <col min="37" max="37" width="35.81640625" bestFit="1" customWidth="1"/>
    <col min="38" max="38" width="27.1796875" bestFit="1" customWidth="1"/>
    <col min="39" max="39" width="17.6328125" bestFit="1" customWidth="1"/>
    <col min="40" max="40" width="21.6328125" bestFit="1" customWidth="1"/>
    <col min="41" max="41" width="32.453125" bestFit="1" customWidth="1"/>
    <col min="42" max="42" width="18.90625" bestFit="1" customWidth="1"/>
    <col min="43" max="43" width="34.90625" bestFit="1" customWidth="1"/>
    <col min="44" max="44" width="28.81640625" bestFit="1" customWidth="1"/>
    <col min="45" max="45" width="19.81640625" bestFit="1" customWidth="1"/>
    <col min="46" max="46" width="24.54296875" bestFit="1" customWidth="1"/>
    <col min="47" max="47" width="25.08984375" bestFit="1" customWidth="1"/>
    <col min="48" max="48" width="23.1796875" bestFit="1" customWidth="1"/>
    <col min="49" max="49" width="25.1796875" bestFit="1" customWidth="1"/>
    <col min="50" max="50" width="30" bestFit="1" customWidth="1"/>
    <col min="51" max="51" width="25.08984375" bestFit="1" customWidth="1"/>
    <col min="52" max="52" width="23.1796875" bestFit="1" customWidth="1"/>
    <col min="53" max="53" width="25.90625" bestFit="1" customWidth="1"/>
    <col min="54" max="54" width="39.6328125" bestFit="1" customWidth="1"/>
    <col min="56" max="56" width="27" bestFit="1" customWidth="1"/>
    <col min="57" max="57" width="21.81640625" bestFit="1" customWidth="1"/>
    <col min="58" max="58" width="41.54296875" bestFit="1" customWidth="1"/>
    <col min="59" max="59" width="24.36328125" bestFit="1" customWidth="1"/>
    <col min="60" max="60" width="30.54296875" bestFit="1" customWidth="1"/>
    <col min="61" max="61" width="25.08984375" bestFit="1" customWidth="1"/>
    <col min="62" max="62" width="34.6328125" bestFit="1" customWidth="1"/>
    <col min="63" max="63" width="12.90625" bestFit="1" customWidth="1"/>
    <col min="64" max="64" width="39.81640625" bestFit="1" customWidth="1"/>
    <col min="65" max="65" width="44.08984375" bestFit="1" customWidth="1"/>
    <col min="66" max="66" width="18.1796875" bestFit="1" customWidth="1"/>
    <col min="67" max="67" width="27.08984375" bestFit="1" customWidth="1"/>
    <col min="68" max="68" width="25.08984375" bestFit="1" customWidth="1"/>
    <col min="69" max="69" width="18.90625" bestFit="1" customWidth="1"/>
    <col min="70" max="70" width="26.1796875" bestFit="1" customWidth="1"/>
    <col min="71" max="71" width="16.1796875" bestFit="1" customWidth="1"/>
    <col min="72" max="72" width="23.1796875" bestFit="1" customWidth="1"/>
    <col min="73" max="73" width="29.81640625" bestFit="1" customWidth="1"/>
    <col min="74" max="74" width="24.08984375" bestFit="1" customWidth="1"/>
    <col min="75" max="75" width="15.1796875" bestFit="1" customWidth="1"/>
    <col min="76" max="76" width="20.90625" bestFit="1" customWidth="1"/>
    <col min="77" max="77" width="24.81640625" bestFit="1" customWidth="1"/>
    <col min="78" max="78" width="16.36328125" bestFit="1" customWidth="1"/>
  </cols>
  <sheetData>
    <row r="1" spans="1:78">
      <c r="B1" s="249"/>
      <c r="C1" s="17"/>
      <c r="D1" s="17"/>
      <c r="E1" s="17"/>
      <c r="F1" s="17"/>
      <c r="G1" s="17"/>
      <c r="H1" s="17"/>
    </row>
    <row r="2" spans="1:78">
      <c r="B2" s="249"/>
    </row>
    <row r="3" spans="1:78">
      <c r="B3" s="249"/>
      <c r="I3" s="252" t="s">
        <v>357</v>
      </c>
      <c r="J3" s="252"/>
      <c r="K3" s="252"/>
      <c r="L3" s="252"/>
      <c r="M3" s="252"/>
      <c r="N3" s="252"/>
      <c r="O3" s="252"/>
      <c r="P3" s="252"/>
      <c r="Q3" s="253" t="s">
        <v>359</v>
      </c>
      <c r="R3" s="254"/>
      <c r="S3" s="254"/>
      <c r="T3" s="254"/>
      <c r="U3" s="254"/>
      <c r="V3" s="254"/>
      <c r="W3" s="254"/>
      <c r="X3" s="254"/>
      <c r="Y3" s="254"/>
      <c r="Z3" s="254"/>
      <c r="AA3" s="254"/>
      <c r="AB3" s="254"/>
      <c r="AC3" s="255" t="s">
        <v>371</v>
      </c>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7"/>
      <c r="BD3" s="258" t="s">
        <v>396</v>
      </c>
      <c r="BE3" s="258"/>
      <c r="BF3" s="258"/>
      <c r="BG3" s="258"/>
      <c r="BH3" s="258"/>
      <c r="BI3" s="258"/>
      <c r="BJ3" s="258"/>
      <c r="BK3" s="258"/>
      <c r="BL3" s="258"/>
      <c r="BM3" s="258"/>
      <c r="BN3" s="258"/>
      <c r="BO3" s="258"/>
      <c r="BP3" s="258"/>
      <c r="BQ3" s="258"/>
      <c r="BR3" s="259" t="s">
        <v>410</v>
      </c>
      <c r="BS3" s="259"/>
      <c r="BT3" s="259"/>
      <c r="BU3" s="259"/>
      <c r="BV3" s="259"/>
      <c r="BW3" s="259"/>
      <c r="BX3" s="251" t="s">
        <v>417</v>
      </c>
      <c r="BY3" s="251"/>
      <c r="BZ3" s="251"/>
    </row>
    <row r="4" spans="1:78" ht="14.5" customHeight="1">
      <c r="A4" s="18" t="s">
        <v>347</v>
      </c>
      <c r="B4" s="19" t="s">
        <v>342</v>
      </c>
      <c r="C4" s="18" t="s">
        <v>343</v>
      </c>
      <c r="D4" s="18" t="s">
        <v>427</v>
      </c>
      <c r="E4" s="18" t="s">
        <v>428</v>
      </c>
      <c r="F4" s="18" t="s">
        <v>348</v>
      </c>
      <c r="G4" s="18" t="s">
        <v>429</v>
      </c>
      <c r="H4" s="18" t="s">
        <v>344</v>
      </c>
      <c r="I4" s="18" t="s">
        <v>351</v>
      </c>
      <c r="J4" s="18" t="s">
        <v>349</v>
      </c>
      <c r="K4" s="18" t="s">
        <v>350</v>
      </c>
      <c r="L4" s="18" t="s">
        <v>352</v>
      </c>
      <c r="M4" s="18" t="s">
        <v>353</v>
      </c>
      <c r="N4" s="18" t="s">
        <v>354</v>
      </c>
      <c r="O4" s="18" t="s">
        <v>355</v>
      </c>
      <c r="P4" s="18" t="s">
        <v>356</v>
      </c>
      <c r="Q4" s="18" t="s">
        <v>358</v>
      </c>
      <c r="R4" s="18" t="s">
        <v>424</v>
      </c>
      <c r="S4" s="18" t="s">
        <v>361</v>
      </c>
      <c r="T4" s="18" t="s">
        <v>362</v>
      </c>
      <c r="U4" s="18" t="s">
        <v>425</v>
      </c>
      <c r="V4" s="18" t="s">
        <v>426</v>
      </c>
      <c r="W4" s="18" t="s">
        <v>365</v>
      </c>
      <c r="X4" s="18" t="s">
        <v>366</v>
      </c>
      <c r="Y4" s="18" t="s">
        <v>367</v>
      </c>
      <c r="Z4" s="18" t="s">
        <v>368</v>
      </c>
      <c r="AA4" s="18" t="s">
        <v>369</v>
      </c>
      <c r="AB4" s="18" t="s">
        <v>370</v>
      </c>
      <c r="AC4" s="18" t="s">
        <v>372</v>
      </c>
      <c r="AD4" s="18" t="s">
        <v>373</v>
      </c>
      <c r="AE4" s="18" t="s">
        <v>374</v>
      </c>
      <c r="AF4" s="18" t="s">
        <v>375</v>
      </c>
      <c r="AG4" s="18" t="s">
        <v>376</v>
      </c>
      <c r="AH4" s="18" t="s">
        <v>377</v>
      </c>
      <c r="AI4" s="18" t="s">
        <v>378</v>
      </c>
      <c r="AJ4" s="18" t="s">
        <v>379</v>
      </c>
      <c r="AK4" s="18" t="s">
        <v>380</v>
      </c>
      <c r="AL4" s="18" t="s">
        <v>381</v>
      </c>
      <c r="AM4" s="18" t="s">
        <v>382</v>
      </c>
      <c r="AN4" s="18" t="s">
        <v>383</v>
      </c>
      <c r="AO4" s="18" t="s">
        <v>384</v>
      </c>
      <c r="AP4" s="18" t="s">
        <v>385</v>
      </c>
      <c r="AQ4" s="18" t="s">
        <v>386</v>
      </c>
      <c r="AR4" s="18" t="s">
        <v>387</v>
      </c>
      <c r="AS4" s="18" t="s">
        <v>388</v>
      </c>
      <c r="AT4" s="18" t="s">
        <v>389</v>
      </c>
      <c r="AU4" s="18" t="s">
        <v>390</v>
      </c>
      <c r="AV4" s="18" t="s">
        <v>391</v>
      </c>
      <c r="AW4" s="18" t="s">
        <v>392</v>
      </c>
      <c r="AX4" s="18" t="s">
        <v>393</v>
      </c>
      <c r="AY4" s="18" t="s">
        <v>390</v>
      </c>
      <c r="AZ4" s="18" t="s">
        <v>391</v>
      </c>
      <c r="BA4" s="18" t="s">
        <v>394</v>
      </c>
      <c r="BB4" s="18" t="s">
        <v>395</v>
      </c>
      <c r="BC4" s="18" t="s">
        <v>345</v>
      </c>
      <c r="BD4" s="18" t="s">
        <v>397</v>
      </c>
      <c r="BE4" s="18" t="s">
        <v>398</v>
      </c>
      <c r="BF4" s="18" t="s">
        <v>399</v>
      </c>
      <c r="BG4" s="18" t="s">
        <v>400</v>
      </c>
      <c r="BH4" s="18" t="s">
        <v>401</v>
      </c>
      <c r="BI4" s="18" t="s">
        <v>402</v>
      </c>
      <c r="BJ4" s="18" t="s">
        <v>403</v>
      </c>
      <c r="BK4" s="18" t="s">
        <v>404</v>
      </c>
      <c r="BL4" s="18" t="s">
        <v>405</v>
      </c>
      <c r="BM4" s="18" t="s">
        <v>406</v>
      </c>
      <c r="BN4" s="18" t="s">
        <v>407</v>
      </c>
      <c r="BO4" s="18" t="s">
        <v>408</v>
      </c>
      <c r="BP4" s="18" t="s">
        <v>390</v>
      </c>
      <c r="BQ4" s="18" t="s">
        <v>409</v>
      </c>
      <c r="BR4" s="18" t="s">
        <v>411</v>
      </c>
      <c r="BS4" s="18" t="s">
        <v>412</v>
      </c>
      <c r="BT4" s="18" t="s">
        <v>413</v>
      </c>
      <c r="BU4" s="18" t="s">
        <v>414</v>
      </c>
      <c r="BV4" s="18" t="s">
        <v>415</v>
      </c>
      <c r="BW4" s="18" t="s">
        <v>416</v>
      </c>
      <c r="BX4" s="18" t="s">
        <v>418</v>
      </c>
      <c r="BY4" s="18" t="s">
        <v>419</v>
      </c>
      <c r="BZ4" s="18" t="s">
        <v>420</v>
      </c>
    </row>
    <row r="5" spans="1:78" ht="14.5" customHeight="1">
      <c r="A5" s="16">
        <v>1</v>
      </c>
      <c r="B5" s="5" t="s">
        <v>316</v>
      </c>
      <c r="C5" s="5"/>
      <c r="D5" s="5" t="s">
        <v>197</v>
      </c>
      <c r="E5" s="5" t="s">
        <v>84</v>
      </c>
      <c r="F5" s="5">
        <v>1</v>
      </c>
      <c r="G5" s="5"/>
      <c r="H5" s="5" t="s">
        <v>430</v>
      </c>
      <c r="J5" s="5" t="s">
        <v>53</v>
      </c>
      <c r="K5" t="s">
        <v>433</v>
      </c>
      <c r="M5" s="7" t="s">
        <v>203</v>
      </c>
      <c r="N5" s="5" t="s">
        <v>271</v>
      </c>
      <c r="P5" s="5" t="s">
        <v>132</v>
      </c>
      <c r="R5" s="6">
        <v>4000</v>
      </c>
      <c r="AH5" s="5" t="s">
        <v>36</v>
      </c>
      <c r="BR5" s="5"/>
    </row>
    <row r="6" spans="1:78" ht="14.5" customHeight="1">
      <c r="A6" s="16">
        <v>2</v>
      </c>
      <c r="B6" s="5" t="s">
        <v>315</v>
      </c>
      <c r="C6" s="5"/>
      <c r="D6" s="5" t="s">
        <v>197</v>
      </c>
      <c r="E6" s="5" t="s">
        <v>84</v>
      </c>
      <c r="F6" s="5">
        <v>1</v>
      </c>
      <c r="G6" s="5"/>
      <c r="H6" s="5" t="s">
        <v>430</v>
      </c>
      <c r="J6" s="5" t="s">
        <v>53</v>
      </c>
      <c r="K6" t="s">
        <v>433</v>
      </c>
      <c r="M6" s="7" t="s">
        <v>203</v>
      </c>
      <c r="N6" s="5" t="s">
        <v>314</v>
      </c>
      <c r="P6" s="5" t="s">
        <v>132</v>
      </c>
      <c r="R6" s="6">
        <v>0.7</v>
      </c>
      <c r="AH6" s="5" t="s">
        <v>27</v>
      </c>
      <c r="BR6" s="5"/>
    </row>
    <row r="7" spans="1:78" ht="14.5" customHeight="1">
      <c r="A7" s="16">
        <v>3</v>
      </c>
      <c r="B7" s="5" t="s">
        <v>313</v>
      </c>
      <c r="C7" s="5"/>
      <c r="D7" s="5" t="s">
        <v>197</v>
      </c>
      <c r="E7" s="5" t="s">
        <v>84</v>
      </c>
      <c r="F7" s="5">
        <v>1</v>
      </c>
      <c r="G7" s="5"/>
      <c r="H7" s="5" t="s">
        <v>430</v>
      </c>
      <c r="J7" s="5" t="s">
        <v>53</v>
      </c>
      <c r="K7" t="s">
        <v>564</v>
      </c>
      <c r="M7" s="7" t="s">
        <v>203</v>
      </c>
      <c r="N7" s="5" t="s">
        <v>227</v>
      </c>
      <c r="P7" s="5" t="s">
        <v>63</v>
      </c>
      <c r="R7" s="6">
        <v>81.466220000000007</v>
      </c>
      <c r="AH7" s="5" t="s">
        <v>45</v>
      </c>
      <c r="BR7" s="5"/>
    </row>
    <row r="8" spans="1:78" ht="14.5" customHeight="1">
      <c r="A8" s="16">
        <v>4</v>
      </c>
      <c r="B8" s="5" t="s">
        <v>312</v>
      </c>
      <c r="C8" s="5"/>
      <c r="D8" s="5" t="s">
        <v>197</v>
      </c>
      <c r="E8" s="5" t="s">
        <v>84</v>
      </c>
      <c r="F8" s="5">
        <v>1</v>
      </c>
      <c r="G8" s="5"/>
      <c r="H8" s="5" t="s">
        <v>430</v>
      </c>
      <c r="J8" s="5" t="s">
        <v>53</v>
      </c>
      <c r="K8" t="s">
        <v>492</v>
      </c>
      <c r="M8" s="7" t="s">
        <v>203</v>
      </c>
      <c r="N8" s="5" t="s">
        <v>227</v>
      </c>
      <c r="P8" s="5" t="s">
        <v>63</v>
      </c>
      <c r="R8" s="6">
        <v>5121.6000000000004</v>
      </c>
      <c r="AH8" s="5" t="s">
        <v>45</v>
      </c>
      <c r="BR8" s="5"/>
    </row>
    <row r="9" spans="1:78" ht="14.5" customHeight="1">
      <c r="A9" s="16">
        <v>5</v>
      </c>
      <c r="B9" s="5" t="s">
        <v>311</v>
      </c>
      <c r="C9" s="5"/>
      <c r="D9" s="5" t="s">
        <v>72</v>
      </c>
      <c r="E9" s="5" t="s">
        <v>100</v>
      </c>
      <c r="F9" s="5">
        <v>2</v>
      </c>
      <c r="G9" s="5">
        <v>1</v>
      </c>
      <c r="H9" s="5" t="s">
        <v>430</v>
      </c>
      <c r="J9" s="5" t="s">
        <v>53</v>
      </c>
      <c r="K9" t="s">
        <v>556</v>
      </c>
      <c r="M9" s="7" t="s">
        <v>237</v>
      </c>
      <c r="N9" s="5" t="s">
        <v>282</v>
      </c>
      <c r="P9" s="5" t="s">
        <v>25</v>
      </c>
      <c r="R9" s="6">
        <v>1</v>
      </c>
      <c r="AH9" s="5" t="s">
        <v>27</v>
      </c>
      <c r="BR9" s="5" t="s">
        <v>70</v>
      </c>
    </row>
    <row r="10" spans="1:78" ht="14.5" customHeight="1">
      <c r="A10" s="16">
        <v>6</v>
      </c>
      <c r="B10" s="5" t="s">
        <v>310</v>
      </c>
      <c r="C10" s="5"/>
      <c r="D10" s="5" t="s">
        <v>197</v>
      </c>
      <c r="E10" s="5" t="s">
        <v>84</v>
      </c>
      <c r="F10" s="5">
        <v>1</v>
      </c>
      <c r="G10" s="5"/>
      <c r="H10" s="5" t="s">
        <v>430</v>
      </c>
      <c r="J10" s="5" t="s">
        <v>53</v>
      </c>
      <c r="K10" t="s">
        <v>492</v>
      </c>
      <c r="M10" s="7" t="s">
        <v>203</v>
      </c>
      <c r="N10" s="5" t="s">
        <v>227</v>
      </c>
      <c r="P10" s="5" t="s">
        <v>63</v>
      </c>
      <c r="R10" s="6">
        <v>140</v>
      </c>
      <c r="AH10" s="5" t="s">
        <v>27</v>
      </c>
      <c r="BR10" s="5"/>
    </row>
    <row r="11" spans="1:78" ht="14.5" customHeight="1">
      <c r="A11" s="16">
        <v>7</v>
      </c>
      <c r="B11" s="5" t="s">
        <v>309</v>
      </c>
      <c r="C11" s="5"/>
      <c r="D11" s="5" t="s">
        <v>197</v>
      </c>
      <c r="E11" s="5" t="s">
        <v>84</v>
      </c>
      <c r="F11" s="5">
        <v>1</v>
      </c>
      <c r="G11" s="5"/>
      <c r="H11" s="5" t="s">
        <v>430</v>
      </c>
      <c r="J11" s="5" t="s">
        <v>53</v>
      </c>
      <c r="K11" t="s">
        <v>556</v>
      </c>
      <c r="M11" s="7" t="s">
        <v>203</v>
      </c>
      <c r="N11" s="5" t="s">
        <v>227</v>
      </c>
      <c r="P11" s="5" t="s">
        <v>63</v>
      </c>
      <c r="R11" s="6">
        <v>7000</v>
      </c>
      <c r="AH11" s="5" t="s">
        <v>45</v>
      </c>
      <c r="BR11" s="5"/>
    </row>
    <row r="12" spans="1:78" ht="14.5" customHeight="1">
      <c r="A12" s="16">
        <v>8</v>
      </c>
      <c r="B12" s="5" t="s">
        <v>308</v>
      </c>
      <c r="C12" s="5"/>
      <c r="D12" s="5" t="s">
        <v>197</v>
      </c>
      <c r="E12" s="5" t="s">
        <v>84</v>
      </c>
      <c r="F12" s="5">
        <v>3</v>
      </c>
      <c r="G12" s="5"/>
      <c r="H12" s="5" t="s">
        <v>430</v>
      </c>
      <c r="J12" s="5" t="s">
        <v>41</v>
      </c>
      <c r="K12" t="s">
        <v>436</v>
      </c>
      <c r="M12" s="7" t="s">
        <v>241</v>
      </c>
      <c r="N12" s="5" t="s">
        <v>307</v>
      </c>
      <c r="P12" s="5"/>
      <c r="R12" s="6">
        <v>10</v>
      </c>
      <c r="AH12" s="5" t="s">
        <v>27</v>
      </c>
      <c r="BR12" s="5"/>
    </row>
    <row r="13" spans="1:78" ht="14.5" customHeight="1">
      <c r="A13" s="16">
        <v>9</v>
      </c>
      <c r="B13" s="5" t="s">
        <v>306</v>
      </c>
      <c r="C13" s="5" t="s">
        <v>305</v>
      </c>
      <c r="D13" s="5" t="s">
        <v>85</v>
      </c>
      <c r="E13" s="5" t="s">
        <v>84</v>
      </c>
      <c r="F13" s="5">
        <v>1</v>
      </c>
      <c r="G13" s="5">
        <v>2</v>
      </c>
      <c r="H13" s="5" t="s">
        <v>430</v>
      </c>
      <c r="J13" s="5" t="s">
        <v>41</v>
      </c>
      <c r="K13" t="s">
        <v>436</v>
      </c>
      <c r="M13" s="7" t="s">
        <v>237</v>
      </c>
      <c r="N13" s="5" t="s">
        <v>249</v>
      </c>
      <c r="P13" s="5" t="s">
        <v>63</v>
      </c>
      <c r="R13" s="6">
        <v>2600</v>
      </c>
      <c r="AH13" s="5" t="s">
        <v>45</v>
      </c>
      <c r="BR13" s="5" t="s">
        <v>103</v>
      </c>
    </row>
    <row r="14" spans="1:78" ht="14.5" customHeight="1">
      <c r="A14" s="16">
        <v>10</v>
      </c>
      <c r="B14" s="5" t="s">
        <v>304</v>
      </c>
      <c r="C14" s="5" t="s">
        <v>303</v>
      </c>
      <c r="D14" s="5" t="s">
        <v>197</v>
      </c>
      <c r="E14" s="5" t="s">
        <v>84</v>
      </c>
      <c r="F14" s="5">
        <v>3</v>
      </c>
      <c r="G14" s="5"/>
      <c r="H14" s="5" t="s">
        <v>430</v>
      </c>
      <c r="J14" s="5" t="s">
        <v>41</v>
      </c>
      <c r="K14" t="s">
        <v>466</v>
      </c>
      <c r="M14" s="7" t="s">
        <v>241</v>
      </c>
      <c r="N14" s="5" t="s">
        <v>240</v>
      </c>
      <c r="P14" s="5" t="s">
        <v>63</v>
      </c>
      <c r="R14" s="6">
        <v>60</v>
      </c>
      <c r="AH14" s="5" t="s">
        <v>36</v>
      </c>
      <c r="BR14" s="5"/>
    </row>
    <row r="15" spans="1:78" ht="14.5" customHeight="1">
      <c r="A15" s="16">
        <v>11</v>
      </c>
      <c r="B15" s="5" t="s">
        <v>302</v>
      </c>
      <c r="C15" s="5" t="s">
        <v>301</v>
      </c>
      <c r="D15" s="5" t="s">
        <v>72</v>
      </c>
      <c r="E15" s="5" t="s">
        <v>84</v>
      </c>
      <c r="F15" s="5">
        <v>2</v>
      </c>
      <c r="G15" s="5">
        <v>6</v>
      </c>
      <c r="H15" s="5" t="s">
        <v>430</v>
      </c>
      <c r="J15" s="5" t="s">
        <v>41</v>
      </c>
      <c r="K15" t="s">
        <v>436</v>
      </c>
      <c r="M15" s="7" t="s">
        <v>237</v>
      </c>
      <c r="N15" s="5" t="s">
        <v>236</v>
      </c>
      <c r="P15" s="5" t="s">
        <v>63</v>
      </c>
      <c r="R15" s="6">
        <v>3004</v>
      </c>
      <c r="AH15" s="5" t="s">
        <v>36</v>
      </c>
      <c r="BR15" s="5" t="s">
        <v>70</v>
      </c>
    </row>
    <row r="16" spans="1:78" ht="14.5" customHeight="1">
      <c r="A16" s="16">
        <v>12</v>
      </c>
      <c r="B16" s="5" t="s">
        <v>300</v>
      </c>
      <c r="C16" s="5"/>
      <c r="D16" s="5"/>
      <c r="E16" s="5"/>
      <c r="F16" s="5">
        <v>1</v>
      </c>
      <c r="G16" s="5"/>
      <c r="H16" s="5" t="s">
        <v>430</v>
      </c>
      <c r="J16" s="5" t="s">
        <v>41</v>
      </c>
      <c r="K16" t="s">
        <v>496</v>
      </c>
      <c r="M16" s="7" t="s">
        <v>203</v>
      </c>
      <c r="N16" s="5" t="s">
        <v>219</v>
      </c>
      <c r="P16" s="5"/>
      <c r="R16" s="6">
        <v>88.9</v>
      </c>
      <c r="AH16" s="5" t="s">
        <v>36</v>
      </c>
      <c r="BR16" s="5"/>
    </row>
    <row r="17" spans="1:70" ht="14.5" customHeight="1">
      <c r="A17" s="16">
        <v>13</v>
      </c>
      <c r="B17" s="5" t="s">
        <v>299</v>
      </c>
      <c r="C17" s="5"/>
      <c r="D17" s="5" t="s">
        <v>72</v>
      </c>
      <c r="E17" s="5" t="s">
        <v>84</v>
      </c>
      <c r="F17" s="5">
        <v>1</v>
      </c>
      <c r="G17" s="5"/>
      <c r="H17" s="5" t="s">
        <v>430</v>
      </c>
      <c r="J17" s="5" t="s">
        <v>41</v>
      </c>
      <c r="K17" t="s">
        <v>435</v>
      </c>
      <c r="M17" s="7" t="s">
        <v>224</v>
      </c>
      <c r="N17" s="5" t="s">
        <v>247</v>
      </c>
      <c r="P17" s="5" t="s">
        <v>63</v>
      </c>
      <c r="R17" s="6">
        <v>1300</v>
      </c>
      <c r="AH17" s="5" t="s">
        <v>36</v>
      </c>
      <c r="BR17" s="5" t="s">
        <v>79</v>
      </c>
    </row>
    <row r="18" spans="1:70" ht="14.5" customHeight="1">
      <c r="A18" s="16">
        <v>14</v>
      </c>
      <c r="B18" s="5" t="s">
        <v>298</v>
      </c>
      <c r="C18" s="5"/>
      <c r="D18" s="5" t="s">
        <v>72</v>
      </c>
      <c r="E18" s="5" t="s">
        <v>84</v>
      </c>
      <c r="F18" s="5">
        <v>1</v>
      </c>
      <c r="G18" s="5"/>
      <c r="H18" s="5" t="s">
        <v>430</v>
      </c>
      <c r="J18" s="5" t="s">
        <v>41</v>
      </c>
      <c r="K18" t="s">
        <v>508</v>
      </c>
      <c r="M18" s="7" t="s">
        <v>224</v>
      </c>
      <c r="N18" s="5" t="s">
        <v>247</v>
      </c>
      <c r="P18" s="5" t="s">
        <v>63</v>
      </c>
      <c r="R18" s="6">
        <v>540</v>
      </c>
      <c r="AH18" s="5" t="s">
        <v>36</v>
      </c>
      <c r="BR18" s="5" t="s">
        <v>79</v>
      </c>
    </row>
    <row r="19" spans="1:70" ht="14.5" customHeight="1">
      <c r="A19" s="16">
        <v>15</v>
      </c>
      <c r="B19" s="5" t="s">
        <v>297</v>
      </c>
      <c r="C19" s="5"/>
      <c r="D19" s="5" t="s">
        <v>197</v>
      </c>
      <c r="E19" s="5" t="s">
        <v>84</v>
      </c>
      <c r="F19" s="5">
        <v>1</v>
      </c>
      <c r="G19" s="5"/>
      <c r="H19" s="5" t="s">
        <v>430</v>
      </c>
      <c r="J19" s="5" t="s">
        <v>41</v>
      </c>
      <c r="K19" t="s">
        <v>466</v>
      </c>
      <c r="M19" s="7" t="s">
        <v>203</v>
      </c>
      <c r="N19" s="5" t="s">
        <v>271</v>
      </c>
      <c r="P19" s="5" t="s">
        <v>63</v>
      </c>
      <c r="R19" s="6">
        <v>5500</v>
      </c>
      <c r="AH19" s="5" t="s">
        <v>45</v>
      </c>
      <c r="BR19" s="5"/>
    </row>
    <row r="20" spans="1:70" ht="14.5" customHeight="1">
      <c r="A20" s="16">
        <v>16</v>
      </c>
      <c r="B20" s="5" t="s">
        <v>296</v>
      </c>
      <c r="C20" s="5"/>
      <c r="D20" s="5" t="s">
        <v>85</v>
      </c>
      <c r="E20" s="5" t="s">
        <v>84</v>
      </c>
      <c r="F20" s="5">
        <v>1</v>
      </c>
      <c r="G20" s="5"/>
      <c r="H20" s="5" t="s">
        <v>430</v>
      </c>
      <c r="J20" s="5" t="s">
        <v>41</v>
      </c>
      <c r="K20" t="s">
        <v>436</v>
      </c>
      <c r="M20" s="7" t="s">
        <v>237</v>
      </c>
      <c r="N20" s="5" t="s">
        <v>249</v>
      </c>
      <c r="P20" s="5" t="s">
        <v>63</v>
      </c>
      <c r="R20" s="6">
        <v>501</v>
      </c>
      <c r="AH20" s="5" t="s">
        <v>36</v>
      </c>
      <c r="BR20" s="5" t="s">
        <v>70</v>
      </c>
    </row>
    <row r="21" spans="1:70" ht="14.5" customHeight="1">
      <c r="A21" s="16">
        <v>17</v>
      </c>
      <c r="B21" s="5" t="s">
        <v>295</v>
      </c>
      <c r="C21" s="5"/>
      <c r="D21" s="5" t="s">
        <v>85</v>
      </c>
      <c r="E21" s="5" t="s">
        <v>84</v>
      </c>
      <c r="F21" s="5">
        <v>1</v>
      </c>
      <c r="G21" s="5"/>
      <c r="H21" s="5" t="s">
        <v>430</v>
      </c>
      <c r="J21" s="5" t="s">
        <v>41</v>
      </c>
      <c r="K21" t="s">
        <v>565</v>
      </c>
      <c r="M21" s="7" t="s">
        <v>224</v>
      </c>
      <c r="N21" s="5" t="s">
        <v>223</v>
      </c>
      <c r="P21" s="5" t="s">
        <v>63</v>
      </c>
      <c r="R21" s="6">
        <v>240</v>
      </c>
      <c r="AH21" s="5" t="s">
        <v>45</v>
      </c>
      <c r="BR21" s="5"/>
    </row>
    <row r="22" spans="1:70" ht="14.5" customHeight="1">
      <c r="A22" s="16">
        <v>18</v>
      </c>
      <c r="B22" s="5" t="s">
        <v>294</v>
      </c>
      <c r="C22" s="5"/>
      <c r="D22" s="5" t="s">
        <v>197</v>
      </c>
      <c r="E22" s="5" t="s">
        <v>84</v>
      </c>
      <c r="F22" s="5">
        <v>3</v>
      </c>
      <c r="G22" s="5"/>
      <c r="H22" s="5" t="s">
        <v>430</v>
      </c>
      <c r="J22" s="5" t="s">
        <v>177</v>
      </c>
      <c r="M22" s="7" t="s">
        <v>241</v>
      </c>
      <c r="N22" s="5" t="s">
        <v>293</v>
      </c>
      <c r="P22" s="5" t="s">
        <v>63</v>
      </c>
      <c r="R22" s="6">
        <v>0.3</v>
      </c>
      <c r="AH22" s="5" t="s">
        <v>36</v>
      </c>
      <c r="BR22" s="5"/>
    </row>
    <row r="23" spans="1:70" ht="14.5" customHeight="1">
      <c r="A23" s="16">
        <v>19</v>
      </c>
      <c r="B23" s="5" t="s">
        <v>292</v>
      </c>
      <c r="C23" s="5"/>
      <c r="D23" s="5"/>
      <c r="E23" s="5"/>
      <c r="F23" s="5">
        <v>1</v>
      </c>
      <c r="G23" s="5"/>
      <c r="H23" s="5" t="s">
        <v>430</v>
      </c>
      <c r="J23" s="5" t="s">
        <v>177</v>
      </c>
      <c r="K23" t="s">
        <v>566</v>
      </c>
      <c r="M23" s="7" t="s">
        <v>237</v>
      </c>
      <c r="N23" s="5" t="s">
        <v>249</v>
      </c>
      <c r="P23" s="5"/>
      <c r="R23" s="6">
        <v>55.2</v>
      </c>
      <c r="AH23" s="5" t="s">
        <v>36</v>
      </c>
      <c r="BR23" s="5"/>
    </row>
    <row r="24" spans="1:70" ht="14.5" customHeight="1">
      <c r="A24" s="16">
        <v>20</v>
      </c>
      <c r="B24" s="5" t="s">
        <v>291</v>
      </c>
      <c r="C24" s="5"/>
      <c r="D24" s="5" t="s">
        <v>197</v>
      </c>
      <c r="E24" s="5" t="s">
        <v>84</v>
      </c>
      <c r="F24" s="5">
        <v>1</v>
      </c>
      <c r="G24" s="5"/>
      <c r="H24" s="5" t="s">
        <v>430</v>
      </c>
      <c r="J24" s="5" t="s">
        <v>177</v>
      </c>
      <c r="K24" t="s">
        <v>567</v>
      </c>
      <c r="M24" s="7" t="s">
        <v>203</v>
      </c>
      <c r="N24" s="5" t="s">
        <v>227</v>
      </c>
      <c r="P24" s="5" t="s">
        <v>63</v>
      </c>
      <c r="R24" s="6">
        <v>7045</v>
      </c>
      <c r="AH24" s="5" t="s">
        <v>36</v>
      </c>
      <c r="BR24" s="5"/>
    </row>
    <row r="25" spans="1:70" ht="14.5" customHeight="1">
      <c r="A25" s="16">
        <v>21</v>
      </c>
      <c r="B25" s="5" t="s">
        <v>290</v>
      </c>
      <c r="C25" s="5"/>
      <c r="D25" s="5"/>
      <c r="E25" s="5"/>
      <c r="F25" s="5">
        <v>1</v>
      </c>
      <c r="G25" s="5"/>
      <c r="H25" s="5" t="s">
        <v>430</v>
      </c>
      <c r="J25" s="5" t="s">
        <v>177</v>
      </c>
      <c r="K25" t="s">
        <v>567</v>
      </c>
      <c r="M25" s="7" t="s">
        <v>203</v>
      </c>
      <c r="N25" s="5" t="s">
        <v>271</v>
      </c>
      <c r="P25" s="5"/>
      <c r="R25" s="6">
        <v>5402.9</v>
      </c>
      <c r="AH25" s="5" t="s">
        <v>27</v>
      </c>
      <c r="BR25" s="5"/>
    </row>
    <row r="26" spans="1:70" ht="14.5" customHeight="1">
      <c r="A26" s="16">
        <v>22</v>
      </c>
      <c r="B26" s="5" t="s">
        <v>289</v>
      </c>
      <c r="C26" s="5"/>
      <c r="D26" s="5" t="s">
        <v>72</v>
      </c>
      <c r="E26" s="5" t="s">
        <v>84</v>
      </c>
      <c r="F26" s="5">
        <v>1</v>
      </c>
      <c r="G26" s="5"/>
      <c r="H26" s="5" t="s">
        <v>430</v>
      </c>
      <c r="J26" s="5" t="s">
        <v>177</v>
      </c>
      <c r="K26" t="s">
        <v>507</v>
      </c>
      <c r="M26" s="7" t="s">
        <v>224</v>
      </c>
      <c r="N26" s="5" t="s">
        <v>247</v>
      </c>
      <c r="P26" s="5" t="s">
        <v>63</v>
      </c>
      <c r="R26" s="6">
        <v>613</v>
      </c>
      <c r="AH26" s="5" t="s">
        <v>36</v>
      </c>
      <c r="BR26" s="5" t="s">
        <v>79</v>
      </c>
    </row>
    <row r="27" spans="1:70" ht="14.5" customHeight="1">
      <c r="A27" s="16">
        <v>23</v>
      </c>
      <c r="B27" s="5" t="s">
        <v>288</v>
      </c>
      <c r="C27" s="5" t="s">
        <v>287</v>
      </c>
      <c r="D27" s="5" t="s">
        <v>72</v>
      </c>
      <c r="E27" s="5" t="s">
        <v>84</v>
      </c>
      <c r="F27" s="5">
        <v>1</v>
      </c>
      <c r="G27" s="5"/>
      <c r="H27" s="5" t="s">
        <v>430</v>
      </c>
      <c r="J27" s="5" t="s">
        <v>177</v>
      </c>
      <c r="K27" t="s">
        <v>464</v>
      </c>
      <c r="M27" s="7" t="s">
        <v>224</v>
      </c>
      <c r="N27" s="5" t="s">
        <v>247</v>
      </c>
      <c r="P27" s="5" t="s">
        <v>63</v>
      </c>
      <c r="R27" s="6">
        <v>5800</v>
      </c>
      <c r="AH27" s="5" t="s">
        <v>45</v>
      </c>
      <c r="BR27" s="5" t="s">
        <v>79</v>
      </c>
    </row>
    <row r="28" spans="1:70" ht="14.5" customHeight="1">
      <c r="A28" s="16">
        <v>24</v>
      </c>
      <c r="B28" s="5" t="s">
        <v>286</v>
      </c>
      <c r="C28" s="5" t="s">
        <v>285</v>
      </c>
      <c r="D28" s="5" t="s">
        <v>197</v>
      </c>
      <c r="E28" s="5" t="s">
        <v>84</v>
      </c>
      <c r="F28" s="5">
        <v>3</v>
      </c>
      <c r="G28" s="5"/>
      <c r="H28" s="5" t="s">
        <v>430</v>
      </c>
      <c r="J28" s="5" t="s">
        <v>177</v>
      </c>
      <c r="K28" t="s">
        <v>568</v>
      </c>
      <c r="M28" s="7" t="s">
        <v>241</v>
      </c>
      <c r="N28" s="5" t="s">
        <v>240</v>
      </c>
      <c r="P28" s="5" t="s">
        <v>63</v>
      </c>
      <c r="R28" s="6">
        <v>74.5</v>
      </c>
      <c r="AH28" s="5" t="s">
        <v>45</v>
      </c>
      <c r="BR28" s="5"/>
    </row>
    <row r="29" spans="1:70" ht="14.5" customHeight="1">
      <c r="A29" s="16">
        <v>25</v>
      </c>
      <c r="B29" s="5" t="s">
        <v>284</v>
      </c>
      <c r="C29" s="5"/>
      <c r="D29" s="5" t="s">
        <v>197</v>
      </c>
      <c r="E29" s="5" t="s">
        <v>84</v>
      </c>
      <c r="F29" s="5">
        <v>1</v>
      </c>
      <c r="G29" s="5"/>
      <c r="H29" s="5" t="s">
        <v>430</v>
      </c>
      <c r="J29" s="5" t="s">
        <v>177</v>
      </c>
      <c r="K29" t="s">
        <v>567</v>
      </c>
      <c r="M29" s="7" t="s">
        <v>203</v>
      </c>
      <c r="N29" s="5" t="s">
        <v>227</v>
      </c>
      <c r="P29" s="5" t="s">
        <v>38</v>
      </c>
      <c r="R29" s="6">
        <v>21070</v>
      </c>
      <c r="AH29" s="5" t="s">
        <v>36</v>
      </c>
      <c r="BR29" s="5"/>
    </row>
    <row r="30" spans="1:70" ht="14.5" customHeight="1">
      <c r="A30" s="16">
        <v>26</v>
      </c>
      <c r="B30" s="5" t="s">
        <v>283</v>
      </c>
      <c r="C30" s="5" t="s">
        <v>281</v>
      </c>
      <c r="D30" s="5" t="s">
        <v>72</v>
      </c>
      <c r="E30" s="5" t="s">
        <v>84</v>
      </c>
      <c r="F30" s="5">
        <v>1</v>
      </c>
      <c r="G30" s="5"/>
      <c r="H30" s="5" t="s">
        <v>430</v>
      </c>
      <c r="J30" s="5" t="s">
        <v>177</v>
      </c>
      <c r="K30" t="s">
        <v>569</v>
      </c>
      <c r="M30" s="7" t="s">
        <v>224</v>
      </c>
      <c r="N30" s="5" t="s">
        <v>282</v>
      </c>
      <c r="P30" s="5" t="s">
        <v>63</v>
      </c>
      <c r="R30" s="6">
        <v>250</v>
      </c>
      <c r="AH30" s="5" t="s">
        <v>45</v>
      </c>
      <c r="BR30" s="5" t="s">
        <v>79</v>
      </c>
    </row>
    <row r="31" spans="1:70" ht="14.5" customHeight="1">
      <c r="A31" s="16">
        <v>27</v>
      </c>
      <c r="B31" s="5" t="s">
        <v>280</v>
      </c>
      <c r="C31" s="5"/>
      <c r="D31" s="5"/>
      <c r="E31" s="5"/>
      <c r="F31" s="5">
        <v>1</v>
      </c>
      <c r="G31" s="5"/>
      <c r="H31" s="5" t="s">
        <v>430</v>
      </c>
      <c r="J31" s="5" t="s">
        <v>177</v>
      </c>
      <c r="K31" t="s">
        <v>570</v>
      </c>
      <c r="M31" s="7" t="s">
        <v>237</v>
      </c>
      <c r="N31" s="5" t="s">
        <v>249</v>
      </c>
      <c r="P31" s="5"/>
      <c r="R31" s="6">
        <v>169</v>
      </c>
      <c r="AH31" s="5" t="s">
        <v>36</v>
      </c>
      <c r="BR31" s="5"/>
    </row>
    <row r="32" spans="1:70" ht="14.5" customHeight="1">
      <c r="A32" s="16">
        <v>28</v>
      </c>
      <c r="B32" s="5" t="s">
        <v>279</v>
      </c>
      <c r="C32" s="5"/>
      <c r="D32" s="5"/>
      <c r="E32" s="5"/>
      <c r="F32" s="5">
        <v>1</v>
      </c>
      <c r="G32" s="5"/>
      <c r="H32" s="5" t="s">
        <v>430</v>
      </c>
      <c r="J32" s="5" t="s">
        <v>213</v>
      </c>
      <c r="K32" t="s">
        <v>506</v>
      </c>
      <c r="M32" s="7" t="s">
        <v>224</v>
      </c>
      <c r="N32" s="5" t="s">
        <v>247</v>
      </c>
      <c r="P32" s="5"/>
      <c r="R32" s="6">
        <v>712</v>
      </c>
      <c r="AH32" s="5" t="s">
        <v>36</v>
      </c>
      <c r="BR32" s="5"/>
    </row>
    <row r="33" spans="1:70" ht="14.5" customHeight="1">
      <c r="A33" s="16">
        <v>29</v>
      </c>
      <c r="B33" s="5" t="s">
        <v>278</v>
      </c>
      <c r="C33" s="5"/>
      <c r="D33" s="5"/>
      <c r="E33" s="5"/>
      <c r="F33" s="5">
        <v>1</v>
      </c>
      <c r="G33" s="5"/>
      <c r="H33" s="5" t="s">
        <v>430</v>
      </c>
      <c r="J33" s="5" t="s">
        <v>213</v>
      </c>
      <c r="K33" t="s">
        <v>571</v>
      </c>
      <c r="M33" s="7" t="s">
        <v>237</v>
      </c>
      <c r="N33" s="5" t="s">
        <v>249</v>
      </c>
      <c r="P33" s="5"/>
      <c r="R33" s="6">
        <v>634</v>
      </c>
      <c r="AH33" s="5" t="s">
        <v>27</v>
      </c>
      <c r="BR33" s="5"/>
    </row>
    <row r="34" spans="1:70" ht="14.5" customHeight="1">
      <c r="A34" s="16">
        <v>30</v>
      </c>
      <c r="B34" s="5" t="s">
        <v>277</v>
      </c>
      <c r="C34" s="5"/>
      <c r="D34" s="5" t="s">
        <v>197</v>
      </c>
      <c r="E34" s="5" t="s">
        <v>84</v>
      </c>
      <c r="F34" s="5">
        <v>1</v>
      </c>
      <c r="G34" s="5"/>
      <c r="H34" s="5" t="s">
        <v>430</v>
      </c>
      <c r="J34" s="5" t="s">
        <v>213</v>
      </c>
      <c r="K34" t="s">
        <v>572</v>
      </c>
      <c r="M34" s="7" t="s">
        <v>203</v>
      </c>
      <c r="N34" s="5" t="s">
        <v>271</v>
      </c>
      <c r="P34" s="5" t="s">
        <v>63</v>
      </c>
      <c r="R34" s="6">
        <v>3676</v>
      </c>
      <c r="AH34" s="5" t="s">
        <v>45</v>
      </c>
      <c r="BR34" s="5"/>
    </row>
    <row r="35" spans="1:70" ht="14.5" customHeight="1">
      <c r="A35" s="16">
        <v>31</v>
      </c>
      <c r="B35" s="5" t="s">
        <v>276</v>
      </c>
      <c r="C35" s="5"/>
      <c r="D35" s="5" t="s">
        <v>197</v>
      </c>
      <c r="E35" s="5" t="s">
        <v>84</v>
      </c>
      <c r="F35" s="5">
        <v>1</v>
      </c>
      <c r="G35" s="5">
        <v>6</v>
      </c>
      <c r="H35" s="5" t="s">
        <v>430</v>
      </c>
      <c r="J35" s="5" t="s">
        <v>213</v>
      </c>
      <c r="K35" t="s">
        <v>466</v>
      </c>
      <c r="M35" s="7" t="s">
        <v>203</v>
      </c>
      <c r="N35" s="5" t="s">
        <v>234</v>
      </c>
      <c r="P35" s="5" t="s">
        <v>63</v>
      </c>
      <c r="R35" s="6">
        <v>298</v>
      </c>
      <c r="AH35" s="5" t="s">
        <v>36</v>
      </c>
      <c r="BR35" s="5"/>
    </row>
    <row r="36" spans="1:70" ht="14.5" customHeight="1">
      <c r="A36" s="16">
        <v>32</v>
      </c>
      <c r="B36" s="5" t="s">
        <v>275</v>
      </c>
      <c r="C36" s="5"/>
      <c r="D36" s="5"/>
      <c r="E36" s="5"/>
      <c r="F36" s="5">
        <v>1</v>
      </c>
      <c r="G36" s="5"/>
      <c r="H36" s="5" t="s">
        <v>430</v>
      </c>
      <c r="J36" s="5" t="s">
        <v>213</v>
      </c>
      <c r="K36" t="s">
        <v>573</v>
      </c>
      <c r="M36" s="7" t="s">
        <v>203</v>
      </c>
      <c r="N36" s="5" t="s">
        <v>271</v>
      </c>
      <c r="P36" s="5"/>
      <c r="R36" s="6">
        <v>12000</v>
      </c>
      <c r="AH36" s="5" t="s">
        <v>36</v>
      </c>
      <c r="BR36" s="5"/>
    </row>
    <row r="37" spans="1:70" ht="14.5" customHeight="1">
      <c r="A37" s="16">
        <v>33</v>
      </c>
      <c r="B37" s="5" t="s">
        <v>274</v>
      </c>
      <c r="C37" s="5"/>
      <c r="D37" s="5" t="s">
        <v>197</v>
      </c>
      <c r="E37" s="5" t="s">
        <v>84</v>
      </c>
      <c r="F37" s="5">
        <v>3</v>
      </c>
      <c r="G37" s="5"/>
      <c r="H37" s="5" t="s">
        <v>430</v>
      </c>
      <c r="J37" s="5" t="s">
        <v>213</v>
      </c>
      <c r="K37" t="s">
        <v>431</v>
      </c>
      <c r="M37" s="7" t="s">
        <v>241</v>
      </c>
      <c r="N37" s="5" t="s">
        <v>273</v>
      </c>
      <c r="P37" s="5" t="s">
        <v>63</v>
      </c>
      <c r="R37" s="6">
        <v>45</v>
      </c>
      <c r="AH37" s="5" t="s">
        <v>36</v>
      </c>
      <c r="BR37" s="5"/>
    </row>
    <row r="38" spans="1:70" ht="14.5" customHeight="1">
      <c r="A38" s="16">
        <v>34</v>
      </c>
      <c r="B38" s="5" t="s">
        <v>272</v>
      </c>
      <c r="C38" s="5"/>
      <c r="D38" s="5" t="s">
        <v>197</v>
      </c>
      <c r="E38" s="5" t="s">
        <v>84</v>
      </c>
      <c r="F38" s="5">
        <v>1</v>
      </c>
      <c r="G38" s="5"/>
      <c r="H38" s="5" t="s">
        <v>430</v>
      </c>
      <c r="J38" s="5" t="s">
        <v>213</v>
      </c>
      <c r="K38" t="s">
        <v>574</v>
      </c>
      <c r="M38" s="7" t="s">
        <v>203</v>
      </c>
      <c r="N38" s="5" t="s">
        <v>271</v>
      </c>
      <c r="P38" s="5" t="s">
        <v>63</v>
      </c>
      <c r="R38" s="6">
        <v>19200</v>
      </c>
      <c r="AH38" s="5" t="s">
        <v>45</v>
      </c>
      <c r="BR38" s="5"/>
    </row>
    <row r="39" spans="1:70" ht="14.5" customHeight="1">
      <c r="A39" s="16">
        <v>35</v>
      </c>
      <c r="B39" s="5" t="s">
        <v>270</v>
      </c>
      <c r="C39" s="5" t="s">
        <v>269</v>
      </c>
      <c r="D39" s="5" t="s">
        <v>197</v>
      </c>
      <c r="E39" s="5" t="s">
        <v>84</v>
      </c>
      <c r="F39" s="5">
        <v>3</v>
      </c>
      <c r="G39" s="5"/>
      <c r="H39" s="5" t="s">
        <v>430</v>
      </c>
      <c r="J39" s="5" t="s">
        <v>213</v>
      </c>
      <c r="K39" t="s">
        <v>431</v>
      </c>
      <c r="M39" s="7" t="s">
        <v>241</v>
      </c>
      <c r="N39" s="5" t="s">
        <v>240</v>
      </c>
      <c r="P39" s="5" t="s">
        <v>63</v>
      </c>
      <c r="R39" s="6">
        <v>70</v>
      </c>
      <c r="AH39" s="5" t="s">
        <v>45</v>
      </c>
      <c r="BR39" s="5"/>
    </row>
    <row r="40" spans="1:70" ht="14.5" customHeight="1">
      <c r="A40" s="16">
        <v>36</v>
      </c>
      <c r="B40" s="5" t="s">
        <v>268</v>
      </c>
      <c r="C40" s="5" t="s">
        <v>267</v>
      </c>
      <c r="D40" s="5" t="s">
        <v>85</v>
      </c>
      <c r="E40" s="5" t="s">
        <v>71</v>
      </c>
      <c r="F40" s="5">
        <v>2</v>
      </c>
      <c r="G40" s="5">
        <v>1</v>
      </c>
      <c r="H40" s="5" t="s">
        <v>430</v>
      </c>
      <c r="J40" s="5" t="s">
        <v>213</v>
      </c>
      <c r="K40" t="s">
        <v>575</v>
      </c>
      <c r="M40" s="7" t="s">
        <v>237</v>
      </c>
      <c r="N40" s="5" t="s">
        <v>249</v>
      </c>
      <c r="P40" s="5" t="s">
        <v>38</v>
      </c>
      <c r="R40" s="6">
        <v>61.7</v>
      </c>
      <c r="AH40" s="5" t="s">
        <v>36</v>
      </c>
      <c r="BR40" s="5" t="s">
        <v>70</v>
      </c>
    </row>
    <row r="41" spans="1:70" ht="14.5" customHeight="1">
      <c r="A41" s="16">
        <v>37</v>
      </c>
      <c r="B41" s="5" t="s">
        <v>266</v>
      </c>
      <c r="C41" s="5"/>
      <c r="D41" s="5" t="s">
        <v>85</v>
      </c>
      <c r="E41" s="5" t="s">
        <v>84</v>
      </c>
      <c r="F41" s="5">
        <v>1</v>
      </c>
      <c r="G41" s="5"/>
      <c r="H41" s="5" t="s">
        <v>430</v>
      </c>
      <c r="J41" s="5" t="s">
        <v>213</v>
      </c>
      <c r="K41" t="s">
        <v>575</v>
      </c>
      <c r="M41" s="7" t="s">
        <v>224</v>
      </c>
      <c r="N41" s="5" t="s">
        <v>223</v>
      </c>
      <c r="P41" s="5" t="s">
        <v>63</v>
      </c>
      <c r="R41" s="6">
        <v>325</v>
      </c>
      <c r="AH41" s="5" t="s">
        <v>36</v>
      </c>
      <c r="BR41" s="5" t="s">
        <v>79</v>
      </c>
    </row>
    <row r="42" spans="1:70" ht="14.5" customHeight="1">
      <c r="A42" s="16">
        <v>38</v>
      </c>
      <c r="B42" s="5" t="s">
        <v>265</v>
      </c>
      <c r="C42" s="5"/>
      <c r="D42" s="5" t="s">
        <v>72</v>
      </c>
      <c r="E42" s="5" t="s">
        <v>84</v>
      </c>
      <c r="F42" s="5">
        <v>1</v>
      </c>
      <c r="G42" s="5"/>
      <c r="H42" s="5" t="s">
        <v>430</v>
      </c>
      <c r="J42" s="5" t="s">
        <v>80</v>
      </c>
      <c r="K42" t="s">
        <v>576</v>
      </c>
      <c r="M42" s="7" t="s">
        <v>224</v>
      </c>
      <c r="N42" s="5" t="s">
        <v>247</v>
      </c>
      <c r="P42" s="5" t="s">
        <v>63</v>
      </c>
      <c r="R42" s="6">
        <v>2009.7629999999999</v>
      </c>
      <c r="AH42" s="5" t="s">
        <v>36</v>
      </c>
      <c r="BR42" s="5" t="s">
        <v>79</v>
      </c>
    </row>
    <row r="43" spans="1:70" ht="14.5" customHeight="1">
      <c r="A43" s="16">
        <v>39</v>
      </c>
      <c r="B43" s="5" t="s">
        <v>264</v>
      </c>
      <c r="C43" s="5"/>
      <c r="D43" s="5"/>
      <c r="E43" s="5"/>
      <c r="F43" s="5">
        <v>1</v>
      </c>
      <c r="G43" s="5"/>
      <c r="H43" s="5" t="s">
        <v>430</v>
      </c>
      <c r="J43" s="5" t="s">
        <v>80</v>
      </c>
      <c r="K43" t="s">
        <v>506</v>
      </c>
      <c r="M43" s="7" t="s">
        <v>237</v>
      </c>
      <c r="N43" s="5" t="s">
        <v>249</v>
      </c>
      <c r="P43" s="5"/>
      <c r="R43" s="6">
        <v>3</v>
      </c>
      <c r="AH43" s="5" t="s">
        <v>36</v>
      </c>
      <c r="BR43" s="5"/>
    </row>
    <row r="44" spans="1:70" ht="14.5" customHeight="1">
      <c r="A44" s="16">
        <v>40</v>
      </c>
      <c r="B44" s="5" t="s">
        <v>263</v>
      </c>
      <c r="C44" s="5"/>
      <c r="D44" s="5"/>
      <c r="E44" s="5"/>
      <c r="F44" s="5">
        <v>3</v>
      </c>
      <c r="G44" s="5"/>
      <c r="H44" s="5" t="s">
        <v>430</v>
      </c>
      <c r="J44" s="5" t="s">
        <v>80</v>
      </c>
      <c r="K44" t="s">
        <v>577</v>
      </c>
      <c r="M44" s="7" t="s">
        <v>241</v>
      </c>
      <c r="N44" s="5" t="s">
        <v>240</v>
      </c>
      <c r="P44" s="5"/>
      <c r="R44" s="6">
        <v>85</v>
      </c>
      <c r="AH44" s="5" t="s">
        <v>27</v>
      </c>
      <c r="BR44" s="5"/>
    </row>
    <row r="45" spans="1:70" ht="14.5" customHeight="1">
      <c r="A45" s="16">
        <v>41</v>
      </c>
      <c r="B45" s="5" t="s">
        <v>262</v>
      </c>
      <c r="C45" s="5"/>
      <c r="D45" s="5" t="s">
        <v>72</v>
      </c>
      <c r="E45" s="5" t="s">
        <v>84</v>
      </c>
      <c r="F45" s="5">
        <v>1</v>
      </c>
      <c r="G45" s="5"/>
      <c r="H45" s="5" t="s">
        <v>430</v>
      </c>
      <c r="J45" s="5" t="s">
        <v>80</v>
      </c>
      <c r="K45" t="s">
        <v>578</v>
      </c>
      <c r="M45" s="7" t="s">
        <v>224</v>
      </c>
      <c r="N45" s="5" t="s">
        <v>247</v>
      </c>
      <c r="P45" s="5" t="s">
        <v>63</v>
      </c>
      <c r="R45" s="6">
        <v>408</v>
      </c>
      <c r="AH45" s="5" t="s">
        <v>36</v>
      </c>
      <c r="BR45" s="5" t="s">
        <v>79</v>
      </c>
    </row>
    <row r="46" spans="1:70" ht="14.5" customHeight="1">
      <c r="A46" s="16">
        <v>42</v>
      </c>
      <c r="B46" s="5" t="s">
        <v>261</v>
      </c>
      <c r="C46" s="5"/>
      <c r="D46" s="5" t="s">
        <v>72</v>
      </c>
      <c r="E46" s="5" t="s">
        <v>84</v>
      </c>
      <c r="F46" s="5">
        <v>1</v>
      </c>
      <c r="G46" s="5"/>
      <c r="H46" s="5" t="s">
        <v>430</v>
      </c>
      <c r="J46" s="5" t="s">
        <v>80</v>
      </c>
      <c r="K46" t="s">
        <v>465</v>
      </c>
      <c r="M46" s="7" t="s">
        <v>224</v>
      </c>
      <c r="N46" s="5" t="s">
        <v>247</v>
      </c>
      <c r="P46" s="5" t="s">
        <v>63</v>
      </c>
      <c r="R46" s="6">
        <v>1784</v>
      </c>
      <c r="AH46" s="5" t="s">
        <v>45</v>
      </c>
      <c r="BR46" s="5" t="s">
        <v>79</v>
      </c>
    </row>
    <row r="47" spans="1:70" ht="14.5" customHeight="1">
      <c r="A47" s="16">
        <v>43</v>
      </c>
      <c r="B47" s="5" t="s">
        <v>260</v>
      </c>
      <c r="C47" s="5"/>
      <c r="D47" s="5" t="s">
        <v>197</v>
      </c>
      <c r="E47" s="5" t="s">
        <v>84</v>
      </c>
      <c r="F47" s="5">
        <v>1</v>
      </c>
      <c r="G47" s="5"/>
      <c r="H47" s="5" t="s">
        <v>430</v>
      </c>
      <c r="J47" s="5" t="s">
        <v>80</v>
      </c>
      <c r="K47" t="s">
        <v>579</v>
      </c>
      <c r="M47" s="7" t="s">
        <v>203</v>
      </c>
      <c r="N47" s="5" t="s">
        <v>227</v>
      </c>
      <c r="P47" s="5" t="s">
        <v>63</v>
      </c>
      <c r="R47" s="6">
        <v>447</v>
      </c>
      <c r="AH47" s="5" t="s">
        <v>45</v>
      </c>
      <c r="BR47" s="5"/>
    </row>
    <row r="48" spans="1:70" ht="14.5" customHeight="1">
      <c r="A48" s="16">
        <v>44</v>
      </c>
      <c r="B48" s="5" t="s">
        <v>259</v>
      </c>
      <c r="C48" s="5"/>
      <c r="D48" s="5" t="s">
        <v>85</v>
      </c>
      <c r="E48" s="5" t="s">
        <v>84</v>
      </c>
      <c r="F48" s="5">
        <v>1</v>
      </c>
      <c r="G48" s="5"/>
      <c r="H48" s="5" t="s">
        <v>430</v>
      </c>
      <c r="J48" s="5" t="s">
        <v>80</v>
      </c>
      <c r="K48" t="s">
        <v>506</v>
      </c>
      <c r="M48" s="7" t="s">
        <v>224</v>
      </c>
      <c r="N48" s="5" t="s">
        <v>223</v>
      </c>
      <c r="P48" s="5" t="s">
        <v>63</v>
      </c>
      <c r="R48" s="6">
        <v>160</v>
      </c>
      <c r="AH48" s="5" t="s">
        <v>45</v>
      </c>
      <c r="BR48" s="5" t="s">
        <v>79</v>
      </c>
    </row>
    <row r="49" spans="1:70" ht="14.5" customHeight="1">
      <c r="A49" s="16">
        <v>45</v>
      </c>
      <c r="B49" s="5" t="s">
        <v>258</v>
      </c>
      <c r="C49" s="5"/>
      <c r="D49" s="5"/>
      <c r="E49" s="5"/>
      <c r="F49" s="5">
        <v>1</v>
      </c>
      <c r="G49" s="5"/>
      <c r="H49" s="5" t="s">
        <v>430</v>
      </c>
      <c r="J49" s="5" t="s">
        <v>80</v>
      </c>
      <c r="K49" t="s">
        <v>580</v>
      </c>
      <c r="M49" s="7" t="s">
        <v>203</v>
      </c>
      <c r="N49" s="5" t="s">
        <v>227</v>
      </c>
      <c r="P49" s="5"/>
      <c r="R49" s="6">
        <v>3492</v>
      </c>
      <c r="AH49" s="5" t="s">
        <v>27</v>
      </c>
      <c r="BR49" s="5"/>
    </row>
    <row r="50" spans="1:70" ht="14.5" customHeight="1">
      <c r="A50" s="16">
        <v>46</v>
      </c>
      <c r="B50" s="5" t="s">
        <v>257</v>
      </c>
      <c r="C50" s="5"/>
      <c r="D50" s="5"/>
      <c r="E50" s="5"/>
      <c r="F50" s="5">
        <v>1</v>
      </c>
      <c r="G50" s="5">
        <v>6</v>
      </c>
      <c r="H50" s="5" t="s">
        <v>430</v>
      </c>
      <c r="J50" s="5" t="s">
        <v>80</v>
      </c>
      <c r="K50" t="s">
        <v>506</v>
      </c>
      <c r="M50" s="7" t="s">
        <v>203</v>
      </c>
      <c r="N50" s="5" t="s">
        <v>234</v>
      </c>
      <c r="P50" s="5"/>
      <c r="R50" s="6">
        <v>93.81</v>
      </c>
      <c r="AH50" s="5" t="s">
        <v>27</v>
      </c>
      <c r="BR50" s="5"/>
    </row>
    <row r="51" spans="1:70" ht="14.5" customHeight="1">
      <c r="A51" s="16">
        <v>47</v>
      </c>
      <c r="B51" s="5" t="s">
        <v>256</v>
      </c>
      <c r="C51" s="5"/>
      <c r="D51" s="5"/>
      <c r="E51" s="5"/>
      <c r="F51" s="5">
        <v>3</v>
      </c>
      <c r="G51" s="5"/>
      <c r="H51" s="5" t="s">
        <v>430</v>
      </c>
      <c r="J51" s="5" t="s">
        <v>80</v>
      </c>
      <c r="M51" s="7" t="s">
        <v>241</v>
      </c>
      <c r="N51" s="5" t="s">
        <v>255</v>
      </c>
      <c r="P51" s="5"/>
      <c r="R51" s="6">
        <v>92.5</v>
      </c>
      <c r="AH51" s="5" t="s">
        <v>27</v>
      </c>
      <c r="BR51" s="5"/>
    </row>
    <row r="52" spans="1:70" ht="14.5" customHeight="1">
      <c r="A52" s="16">
        <v>48</v>
      </c>
      <c r="B52" s="5" t="s">
        <v>254</v>
      </c>
      <c r="C52" s="5" t="s">
        <v>253</v>
      </c>
      <c r="D52" s="5" t="s">
        <v>197</v>
      </c>
      <c r="E52" s="5" t="s">
        <v>84</v>
      </c>
      <c r="F52" s="5">
        <v>3</v>
      </c>
      <c r="G52" s="5"/>
      <c r="H52" s="5" t="s">
        <v>430</v>
      </c>
      <c r="J52" s="5" t="s">
        <v>26</v>
      </c>
      <c r="K52" t="s">
        <v>581</v>
      </c>
      <c r="M52" s="7" t="s">
        <v>241</v>
      </c>
      <c r="N52" s="5" t="s">
        <v>240</v>
      </c>
      <c r="P52" s="5" t="s">
        <v>63</v>
      </c>
      <c r="R52" s="6">
        <v>4500</v>
      </c>
      <c r="AH52" s="5" t="s">
        <v>36</v>
      </c>
      <c r="BR52" s="5"/>
    </row>
    <row r="53" spans="1:70" ht="14.5" customHeight="1">
      <c r="A53" s="16">
        <v>49</v>
      </c>
      <c r="B53" s="5" t="s">
        <v>252</v>
      </c>
      <c r="C53" s="5"/>
      <c r="D53" s="5" t="s">
        <v>197</v>
      </c>
      <c r="E53" s="5" t="s">
        <v>84</v>
      </c>
      <c r="F53" s="5">
        <v>3</v>
      </c>
      <c r="G53" s="5"/>
      <c r="H53" s="5" t="s">
        <v>430</v>
      </c>
      <c r="J53" s="5" t="s">
        <v>26</v>
      </c>
      <c r="K53" t="s">
        <v>582</v>
      </c>
      <c r="M53" s="7" t="s">
        <v>241</v>
      </c>
      <c r="N53" s="5" t="s">
        <v>240</v>
      </c>
      <c r="P53" s="5" t="s">
        <v>63</v>
      </c>
      <c r="R53" s="6">
        <v>4</v>
      </c>
      <c r="AH53" s="5" t="s">
        <v>36</v>
      </c>
      <c r="BR53" s="5"/>
    </row>
    <row r="54" spans="1:70" ht="14.5" customHeight="1">
      <c r="A54" s="16">
        <v>50</v>
      </c>
      <c r="B54" s="5" t="s">
        <v>251</v>
      </c>
      <c r="C54" s="5"/>
      <c r="D54" s="5"/>
      <c r="E54" s="5"/>
      <c r="F54" s="5">
        <v>1</v>
      </c>
      <c r="G54" s="5"/>
      <c r="H54" s="5" t="s">
        <v>430</v>
      </c>
      <c r="J54" s="5" t="s">
        <v>26</v>
      </c>
      <c r="K54" t="s">
        <v>506</v>
      </c>
      <c r="M54" s="7" t="s">
        <v>224</v>
      </c>
      <c r="N54" s="5" t="s">
        <v>223</v>
      </c>
      <c r="P54" s="5"/>
      <c r="R54" s="6">
        <v>3564</v>
      </c>
      <c r="AH54" s="5" t="s">
        <v>27</v>
      </c>
      <c r="BR54" s="5"/>
    </row>
    <row r="55" spans="1:70" ht="14.5" customHeight="1">
      <c r="A55" s="16">
        <v>51</v>
      </c>
      <c r="B55" s="5" t="s">
        <v>250</v>
      </c>
      <c r="C55" s="5"/>
      <c r="D55" s="5"/>
      <c r="E55" s="5"/>
      <c r="F55" s="5">
        <v>1</v>
      </c>
      <c r="G55" s="5"/>
      <c r="H55" s="5" t="s">
        <v>430</v>
      </c>
      <c r="J55" s="5" t="s">
        <v>26</v>
      </c>
      <c r="M55" s="7" t="s">
        <v>237</v>
      </c>
      <c r="N55" s="5" t="s">
        <v>249</v>
      </c>
      <c r="P55" s="5"/>
      <c r="R55" s="6">
        <v>1860</v>
      </c>
      <c r="AH55" s="5" t="s">
        <v>27</v>
      </c>
      <c r="BR55" s="5"/>
    </row>
    <row r="56" spans="1:70" ht="14.5" customHeight="1">
      <c r="A56" s="16">
        <v>52</v>
      </c>
      <c r="B56" s="5" t="s">
        <v>248</v>
      </c>
      <c r="C56" s="5"/>
      <c r="D56" s="5" t="s">
        <v>72</v>
      </c>
      <c r="E56" s="5" t="s">
        <v>84</v>
      </c>
      <c r="F56" s="5">
        <v>1</v>
      </c>
      <c r="G56" s="5"/>
      <c r="H56" s="5" t="s">
        <v>430</v>
      </c>
      <c r="J56" s="5" t="s">
        <v>26</v>
      </c>
      <c r="K56" t="s">
        <v>506</v>
      </c>
      <c r="M56" s="7" t="s">
        <v>224</v>
      </c>
      <c r="N56" s="5" t="s">
        <v>247</v>
      </c>
      <c r="P56" s="5" t="s">
        <v>63</v>
      </c>
      <c r="R56" s="6">
        <v>14500</v>
      </c>
      <c r="AH56" s="5" t="s">
        <v>45</v>
      </c>
      <c r="BR56" s="5" t="s">
        <v>79</v>
      </c>
    </row>
    <row r="57" spans="1:70" ht="14.5" customHeight="1">
      <c r="A57" s="16">
        <v>53</v>
      </c>
      <c r="B57" s="5" t="s">
        <v>246</v>
      </c>
      <c r="C57" s="5"/>
      <c r="D57" s="5" t="s">
        <v>197</v>
      </c>
      <c r="E57" s="5" t="s">
        <v>84</v>
      </c>
      <c r="F57" s="5">
        <v>1</v>
      </c>
      <c r="G57" s="5"/>
      <c r="H57" s="5" t="s">
        <v>430</v>
      </c>
      <c r="J57" s="5" t="s">
        <v>26</v>
      </c>
      <c r="K57" t="s">
        <v>583</v>
      </c>
      <c r="M57" s="7" t="s">
        <v>203</v>
      </c>
      <c r="N57" s="5" t="s">
        <v>227</v>
      </c>
      <c r="P57" s="5" t="s">
        <v>63</v>
      </c>
      <c r="R57" s="6">
        <v>102</v>
      </c>
      <c r="AH57" s="5" t="s">
        <v>36</v>
      </c>
      <c r="BR57" s="5"/>
    </row>
    <row r="58" spans="1:70" ht="14.5" customHeight="1">
      <c r="A58" s="16">
        <v>54</v>
      </c>
      <c r="B58" s="5" t="s">
        <v>245</v>
      </c>
      <c r="C58" s="5"/>
      <c r="D58" s="5" t="s">
        <v>197</v>
      </c>
      <c r="E58" s="5" t="s">
        <v>84</v>
      </c>
      <c r="F58" s="5">
        <v>1</v>
      </c>
      <c r="G58" s="5"/>
      <c r="H58" s="5" t="s">
        <v>430</v>
      </c>
      <c r="J58" s="5" t="s">
        <v>26</v>
      </c>
      <c r="K58" t="s">
        <v>584</v>
      </c>
      <c r="M58" s="7" t="s">
        <v>203</v>
      </c>
      <c r="N58" s="5" t="s">
        <v>227</v>
      </c>
      <c r="P58" s="5" t="s">
        <v>63</v>
      </c>
      <c r="R58" s="6">
        <v>262</v>
      </c>
      <c r="AH58" s="5" t="s">
        <v>45</v>
      </c>
      <c r="BR58" s="5"/>
    </row>
    <row r="59" spans="1:70" ht="14.5" customHeight="1">
      <c r="A59" s="16">
        <v>55</v>
      </c>
      <c r="B59" s="5" t="s">
        <v>243</v>
      </c>
      <c r="C59" s="5"/>
      <c r="D59" s="5" t="s">
        <v>197</v>
      </c>
      <c r="E59" s="5" t="s">
        <v>84</v>
      </c>
      <c r="F59" s="5">
        <v>3</v>
      </c>
      <c r="G59" s="5"/>
      <c r="H59" s="5" t="s">
        <v>430</v>
      </c>
      <c r="J59" s="5" t="s">
        <v>26</v>
      </c>
      <c r="K59" t="s">
        <v>585</v>
      </c>
      <c r="M59" s="7" t="s">
        <v>241</v>
      </c>
      <c r="N59" s="5" t="s">
        <v>240</v>
      </c>
      <c r="P59" s="5" t="s">
        <v>63</v>
      </c>
      <c r="R59" s="6">
        <v>55</v>
      </c>
      <c r="AH59" s="5" t="s">
        <v>36</v>
      </c>
      <c r="BR59" s="5"/>
    </row>
    <row r="60" spans="1:70" ht="14.5" customHeight="1">
      <c r="A60" s="16">
        <v>56</v>
      </c>
      <c r="B60" s="5" t="s">
        <v>239</v>
      </c>
      <c r="C60" s="5"/>
      <c r="D60" s="5"/>
      <c r="E60" s="5"/>
      <c r="F60" s="5">
        <v>2</v>
      </c>
      <c r="G60" s="5">
        <v>6</v>
      </c>
      <c r="H60" s="5" t="s">
        <v>430</v>
      </c>
      <c r="J60" s="5" t="s">
        <v>26</v>
      </c>
      <c r="K60" t="s">
        <v>586</v>
      </c>
      <c r="M60" s="7" t="s">
        <v>237</v>
      </c>
      <c r="N60" s="5" t="s">
        <v>236</v>
      </c>
      <c r="P60" s="5"/>
      <c r="R60" s="6">
        <v>21.625519999999998</v>
      </c>
      <c r="AH60" s="5" t="s">
        <v>27</v>
      </c>
      <c r="BR60" s="5"/>
    </row>
    <row r="61" spans="1:70" ht="14.5" customHeight="1">
      <c r="A61" s="16">
        <v>57</v>
      </c>
      <c r="B61" s="5" t="s">
        <v>238</v>
      </c>
      <c r="C61" s="5"/>
      <c r="D61" s="5"/>
      <c r="E61" s="5"/>
      <c r="F61" s="5">
        <v>2</v>
      </c>
      <c r="G61" s="5">
        <v>6</v>
      </c>
      <c r="H61" s="5" t="s">
        <v>430</v>
      </c>
      <c r="J61" s="5" t="s">
        <v>26</v>
      </c>
      <c r="K61" t="s">
        <v>586</v>
      </c>
      <c r="M61" s="7" t="s">
        <v>237</v>
      </c>
      <c r="N61" s="5" t="s">
        <v>236</v>
      </c>
      <c r="P61" s="5"/>
      <c r="R61" s="6">
        <v>27.443255000000001</v>
      </c>
      <c r="AH61" s="5"/>
      <c r="BR61" s="5"/>
    </row>
    <row r="62" spans="1:70" ht="14.5" customHeight="1">
      <c r="A62" s="16">
        <v>58</v>
      </c>
      <c r="B62" s="5" t="s">
        <v>235</v>
      </c>
      <c r="C62" s="5"/>
      <c r="D62" s="5" t="s">
        <v>197</v>
      </c>
      <c r="E62" s="5" t="s">
        <v>84</v>
      </c>
      <c r="F62" s="5">
        <v>1</v>
      </c>
      <c r="G62" s="5">
        <v>6</v>
      </c>
      <c r="H62" s="5" t="s">
        <v>430</v>
      </c>
      <c r="J62" s="5" t="s">
        <v>26</v>
      </c>
      <c r="K62" t="s">
        <v>587</v>
      </c>
      <c r="M62" s="7" t="s">
        <v>203</v>
      </c>
      <c r="N62" s="5" t="s">
        <v>234</v>
      </c>
      <c r="P62" s="5" t="s">
        <v>63</v>
      </c>
      <c r="R62" s="6">
        <v>12000</v>
      </c>
      <c r="AH62" s="5" t="s">
        <v>36</v>
      </c>
      <c r="BR62" s="5"/>
    </row>
    <row r="63" spans="1:70" ht="14.5" customHeight="1">
      <c r="A63" s="16">
        <v>59</v>
      </c>
      <c r="B63" s="5" t="s">
        <v>233</v>
      </c>
      <c r="C63" s="5"/>
      <c r="D63" s="5" t="s">
        <v>197</v>
      </c>
      <c r="E63" s="5" t="s">
        <v>84</v>
      </c>
      <c r="F63" s="5">
        <v>1</v>
      </c>
      <c r="G63" s="5"/>
      <c r="H63" s="5" t="s">
        <v>430</v>
      </c>
      <c r="J63" s="5" t="s">
        <v>26</v>
      </c>
      <c r="K63" t="s">
        <v>588</v>
      </c>
      <c r="M63" s="7" t="s">
        <v>224</v>
      </c>
      <c r="N63" s="5" t="s">
        <v>231</v>
      </c>
      <c r="P63" s="5" t="s">
        <v>63</v>
      </c>
      <c r="R63" s="6">
        <v>3064</v>
      </c>
      <c r="AH63" s="5" t="s">
        <v>45</v>
      </c>
      <c r="BR63" s="5"/>
    </row>
    <row r="64" spans="1:70" ht="14.5" customHeight="1">
      <c r="A64" s="16">
        <v>60</v>
      </c>
      <c r="B64" s="5" t="s">
        <v>230</v>
      </c>
      <c r="C64" s="5" t="s">
        <v>229</v>
      </c>
      <c r="D64" s="5" t="s">
        <v>85</v>
      </c>
      <c r="E64" s="5" t="s">
        <v>84</v>
      </c>
      <c r="F64" s="5">
        <v>1</v>
      </c>
      <c r="G64" s="5"/>
      <c r="H64" s="5" t="s">
        <v>430</v>
      </c>
      <c r="J64" s="5" t="s">
        <v>213</v>
      </c>
      <c r="K64" t="s">
        <v>589</v>
      </c>
      <c r="M64" s="7" t="s">
        <v>224</v>
      </c>
      <c r="N64" s="5" t="s">
        <v>223</v>
      </c>
      <c r="P64" s="5" t="s">
        <v>63</v>
      </c>
      <c r="R64" s="6">
        <v>670</v>
      </c>
      <c r="AH64" s="5" t="s">
        <v>36</v>
      </c>
      <c r="BR64" s="5" t="s">
        <v>79</v>
      </c>
    </row>
    <row r="65" spans="1:70" ht="14.5" customHeight="1">
      <c r="A65" s="16">
        <v>61</v>
      </c>
      <c r="B65" s="5" t="s">
        <v>228</v>
      </c>
      <c r="C65" s="5"/>
      <c r="D65" s="5" t="s">
        <v>197</v>
      </c>
      <c r="E65" s="5" t="s">
        <v>84</v>
      </c>
      <c r="F65" s="5">
        <v>1</v>
      </c>
      <c r="G65" s="5"/>
      <c r="H65" s="5" t="s">
        <v>430</v>
      </c>
      <c r="J65" s="5" t="s">
        <v>26</v>
      </c>
      <c r="K65" t="s">
        <v>492</v>
      </c>
      <c r="M65" s="7" t="s">
        <v>203</v>
      </c>
      <c r="N65" s="5" t="s">
        <v>227</v>
      </c>
      <c r="P65" s="5" t="s">
        <v>132</v>
      </c>
      <c r="R65" s="6">
        <v>500</v>
      </c>
      <c r="AH65" s="5" t="s">
        <v>45</v>
      </c>
      <c r="BR65" s="5"/>
    </row>
    <row r="66" spans="1:70" ht="14.5" customHeight="1">
      <c r="A66" s="16">
        <v>62</v>
      </c>
      <c r="B66" s="5" t="s">
        <v>226</v>
      </c>
      <c r="C66" s="5"/>
      <c r="D66" s="5"/>
      <c r="E66" s="5"/>
      <c r="F66" s="5">
        <v>1</v>
      </c>
      <c r="G66" s="5"/>
      <c r="H66" s="5" t="s">
        <v>430</v>
      </c>
      <c r="J66" s="5" t="s">
        <v>26</v>
      </c>
      <c r="K66" t="s">
        <v>87</v>
      </c>
      <c r="M66" s="7" t="s">
        <v>224</v>
      </c>
      <c r="N66" s="5" t="s">
        <v>223</v>
      </c>
      <c r="P66" s="5"/>
      <c r="R66" s="6">
        <v>2200</v>
      </c>
      <c r="AH66" s="5" t="s">
        <v>27</v>
      </c>
      <c r="BR66" s="5"/>
    </row>
    <row r="67" spans="1:70" ht="14.5" customHeight="1">
      <c r="A67" s="16">
        <v>63</v>
      </c>
      <c r="B67" s="5" t="s">
        <v>225</v>
      </c>
      <c r="C67" s="5"/>
      <c r="D67" s="5"/>
      <c r="E67" s="5"/>
      <c r="F67" s="5">
        <v>1</v>
      </c>
      <c r="G67" s="5"/>
      <c r="H67" s="5" t="s">
        <v>430</v>
      </c>
      <c r="J67" s="5" t="s">
        <v>26</v>
      </c>
      <c r="K67" t="s">
        <v>590</v>
      </c>
      <c r="M67" s="7" t="s">
        <v>224</v>
      </c>
      <c r="N67" s="5" t="s">
        <v>223</v>
      </c>
      <c r="P67" s="5"/>
      <c r="R67" s="6">
        <v>300</v>
      </c>
      <c r="AH67" s="5" t="s">
        <v>36</v>
      </c>
      <c r="BR67" s="5"/>
    </row>
    <row r="68" spans="1:70" ht="14.5" customHeight="1">
      <c r="A68" s="16">
        <v>64</v>
      </c>
      <c r="B68" s="5" t="s">
        <v>221</v>
      </c>
      <c r="C68" s="5"/>
      <c r="D68" s="5"/>
      <c r="E68" s="5"/>
      <c r="F68" s="5">
        <v>1</v>
      </c>
      <c r="G68" s="5"/>
      <c r="H68" s="5" t="s">
        <v>430</v>
      </c>
      <c r="J68" s="5" t="s">
        <v>26</v>
      </c>
      <c r="M68" s="7"/>
      <c r="N68" s="5"/>
      <c r="P68" s="5"/>
      <c r="R68" s="6"/>
      <c r="AH68" s="5"/>
      <c r="BR68" s="5"/>
    </row>
    <row r="69" spans="1:70" ht="14.5" customHeight="1">
      <c r="A69" s="16">
        <v>65</v>
      </c>
      <c r="B69" s="5" t="s">
        <v>220</v>
      </c>
      <c r="C69" s="5"/>
      <c r="D69" s="5"/>
      <c r="E69" s="5"/>
      <c r="F69" s="5">
        <v>1</v>
      </c>
      <c r="G69" s="5"/>
      <c r="H69" s="5" t="s">
        <v>430</v>
      </c>
      <c r="J69" s="7" t="s">
        <v>213</v>
      </c>
      <c r="K69" t="s">
        <v>495</v>
      </c>
      <c r="M69" s="7" t="s">
        <v>203</v>
      </c>
      <c r="N69" s="5" t="s">
        <v>219</v>
      </c>
      <c r="P69" s="5"/>
      <c r="R69" s="6">
        <v>2</v>
      </c>
      <c r="AH69" s="5" t="s">
        <v>27</v>
      </c>
      <c r="BR69" s="5"/>
    </row>
    <row r="70" spans="1:70" ht="14.5" customHeight="1">
      <c r="A70" s="16">
        <v>66</v>
      </c>
      <c r="B70" s="5" t="s">
        <v>217</v>
      </c>
      <c r="C70" s="5"/>
      <c r="D70" s="5"/>
      <c r="E70" s="5"/>
      <c r="F70" s="5">
        <v>6</v>
      </c>
      <c r="G70" s="5">
        <v>2</v>
      </c>
      <c r="H70" s="5" t="s">
        <v>430</v>
      </c>
      <c r="J70" s="7" t="s">
        <v>213</v>
      </c>
      <c r="K70" t="s">
        <v>496</v>
      </c>
      <c r="M70" s="7" t="s">
        <v>209</v>
      </c>
      <c r="N70" s="5" t="s">
        <v>216</v>
      </c>
      <c r="P70" s="5"/>
      <c r="R70" s="6">
        <v>2.2000000000000002</v>
      </c>
      <c r="AH70" s="5" t="s">
        <v>27</v>
      </c>
      <c r="BR70" s="5"/>
    </row>
    <row r="71" spans="1:70" ht="14.5" customHeight="1">
      <c r="A71" s="16">
        <v>67</v>
      </c>
      <c r="B71" s="5" t="s">
        <v>214</v>
      </c>
      <c r="C71" s="5" t="s">
        <v>211</v>
      </c>
      <c r="D71" s="5" t="s">
        <v>72</v>
      </c>
      <c r="E71" s="5" t="s">
        <v>71</v>
      </c>
      <c r="F71" s="5">
        <v>2</v>
      </c>
      <c r="G71" s="5">
        <v>6</v>
      </c>
      <c r="H71" s="5" t="s">
        <v>430</v>
      </c>
      <c r="J71" s="7" t="s">
        <v>213</v>
      </c>
      <c r="K71" t="s">
        <v>497</v>
      </c>
      <c r="M71" s="7" t="s">
        <v>209</v>
      </c>
      <c r="N71" s="5" t="s">
        <v>212</v>
      </c>
      <c r="P71" s="5" t="s">
        <v>25</v>
      </c>
      <c r="R71" s="6">
        <v>10</v>
      </c>
      <c r="AH71" s="5" t="s">
        <v>36</v>
      </c>
      <c r="BR71" s="5" t="s">
        <v>70</v>
      </c>
    </row>
    <row r="72" spans="1:70" ht="14.5" customHeight="1">
      <c r="A72" s="16">
        <v>68</v>
      </c>
      <c r="B72" s="5" t="s">
        <v>210</v>
      </c>
      <c r="C72" s="5" t="s">
        <v>206</v>
      </c>
      <c r="D72" s="5" t="s">
        <v>72</v>
      </c>
      <c r="E72" s="5" t="s">
        <v>71</v>
      </c>
      <c r="F72" s="5">
        <v>2</v>
      </c>
      <c r="G72" s="5">
        <v>6</v>
      </c>
      <c r="H72" s="5" t="s">
        <v>430</v>
      </c>
      <c r="J72" s="7" t="s">
        <v>80</v>
      </c>
      <c r="K72" t="s">
        <v>591</v>
      </c>
      <c r="M72" s="7" t="s">
        <v>209</v>
      </c>
      <c r="N72" s="5" t="s">
        <v>208</v>
      </c>
      <c r="P72" s="5" t="s">
        <v>25</v>
      </c>
      <c r="R72" s="6">
        <v>1.5</v>
      </c>
      <c r="AH72" s="5" t="s">
        <v>45</v>
      </c>
      <c r="BR72" s="5" t="s">
        <v>70</v>
      </c>
    </row>
    <row r="73" spans="1:70" ht="14.5" customHeight="1">
      <c r="A73" s="16">
        <v>69</v>
      </c>
      <c r="B73" s="5" t="s">
        <v>204</v>
      </c>
      <c r="C73" s="5"/>
      <c r="D73" s="5" t="s">
        <v>197</v>
      </c>
      <c r="E73" s="5" t="s">
        <v>84</v>
      </c>
      <c r="F73" s="5">
        <v>6</v>
      </c>
      <c r="G73" s="5"/>
      <c r="H73" s="5" t="s">
        <v>430</v>
      </c>
      <c r="J73" s="7" t="s">
        <v>177</v>
      </c>
      <c r="K73" t="s">
        <v>592</v>
      </c>
      <c r="M73" s="7" t="s">
        <v>203</v>
      </c>
      <c r="N73" s="5" t="s">
        <v>202</v>
      </c>
      <c r="P73" s="5" t="s">
        <v>38</v>
      </c>
      <c r="R73" s="6">
        <v>57.2</v>
      </c>
      <c r="AH73" s="5" t="s">
        <v>36</v>
      </c>
      <c r="BR73" s="5"/>
    </row>
    <row r="74" spans="1:70" ht="14.5" customHeight="1">
      <c r="A74" s="16">
        <v>70</v>
      </c>
      <c r="B74" s="5" t="s">
        <v>200</v>
      </c>
      <c r="C74" s="5"/>
      <c r="D74" s="5" t="s">
        <v>197</v>
      </c>
      <c r="E74" s="5" t="s">
        <v>100</v>
      </c>
      <c r="F74" s="5">
        <v>2</v>
      </c>
      <c r="G74" s="5"/>
      <c r="H74" s="5" t="s">
        <v>430</v>
      </c>
      <c r="J74" s="7" t="s">
        <v>80</v>
      </c>
      <c r="M74" s="5" t="s">
        <v>199</v>
      </c>
      <c r="N74" s="7"/>
      <c r="P74" s="5" t="s">
        <v>38</v>
      </c>
      <c r="R74" s="6">
        <v>27.210365580000001</v>
      </c>
      <c r="AH74" s="5" t="s">
        <v>36</v>
      </c>
      <c r="BR74" s="5"/>
    </row>
    <row r="75" spans="1:70" ht="14.5" customHeight="1">
      <c r="A75" s="16">
        <v>71</v>
      </c>
      <c r="B75" s="5" t="s">
        <v>198</v>
      </c>
      <c r="C75" s="5"/>
      <c r="D75" s="5" t="s">
        <v>197</v>
      </c>
      <c r="E75" s="5" t="s">
        <v>100</v>
      </c>
      <c r="F75" s="5">
        <v>6</v>
      </c>
      <c r="G75" s="5">
        <v>2</v>
      </c>
      <c r="H75" s="5" t="s">
        <v>430</v>
      </c>
      <c r="J75" s="7" t="s">
        <v>26</v>
      </c>
      <c r="M75" s="5" t="s">
        <v>195</v>
      </c>
      <c r="N75" s="7"/>
      <c r="P75" s="5" t="s">
        <v>25</v>
      </c>
      <c r="R75" s="6">
        <v>595.95029999999997</v>
      </c>
      <c r="AH75" s="5" t="s">
        <v>36</v>
      </c>
      <c r="BR75" s="5" t="s">
        <v>70</v>
      </c>
    </row>
    <row r="76" spans="1:70" ht="14.5" customHeight="1">
      <c r="A76" s="16">
        <v>72</v>
      </c>
      <c r="B76" s="5" t="s">
        <v>194</v>
      </c>
      <c r="C76" s="5"/>
      <c r="D76" s="5" t="s">
        <v>72</v>
      </c>
      <c r="E76" s="5" t="s">
        <v>84</v>
      </c>
      <c r="F76" s="5">
        <v>1</v>
      </c>
      <c r="G76" s="5"/>
      <c r="H76" s="5" t="s">
        <v>430</v>
      </c>
      <c r="J76" s="7" t="s">
        <v>80</v>
      </c>
      <c r="K76" t="s">
        <v>505</v>
      </c>
      <c r="M76" s="5" t="s">
        <v>193</v>
      </c>
      <c r="N76" s="7"/>
      <c r="P76" s="5" t="s">
        <v>63</v>
      </c>
      <c r="R76" s="6">
        <v>392.7</v>
      </c>
      <c r="AH76" s="5" t="s">
        <v>36</v>
      </c>
      <c r="BR76" s="5" t="s">
        <v>79</v>
      </c>
    </row>
    <row r="77" spans="1:70" ht="14.5" customHeight="1">
      <c r="A77" s="16">
        <v>73</v>
      </c>
      <c r="B77" s="5" t="s">
        <v>192</v>
      </c>
      <c r="C77" s="5"/>
      <c r="D77" s="5" t="s">
        <v>85</v>
      </c>
      <c r="E77" s="5" t="s">
        <v>71</v>
      </c>
      <c r="F77" s="5">
        <v>2</v>
      </c>
      <c r="G77" s="5">
        <v>4</v>
      </c>
      <c r="H77" s="5" t="s">
        <v>430</v>
      </c>
      <c r="J77" s="7" t="s">
        <v>80</v>
      </c>
      <c r="M77" s="5" t="s">
        <v>191</v>
      </c>
      <c r="N77" s="7"/>
      <c r="P77" s="5" t="s">
        <v>38</v>
      </c>
      <c r="R77" s="6">
        <v>24.918475559999997</v>
      </c>
      <c r="AH77" s="5" t="s">
        <v>36</v>
      </c>
      <c r="BR77" s="5" t="s">
        <v>70</v>
      </c>
    </row>
    <row r="78" spans="1:70" ht="14.5" customHeight="1">
      <c r="A78" s="16">
        <v>74</v>
      </c>
      <c r="B78" s="5" t="s">
        <v>190</v>
      </c>
      <c r="C78" s="5"/>
      <c r="D78" s="5"/>
      <c r="E78" s="5"/>
      <c r="F78" s="5">
        <v>2</v>
      </c>
      <c r="G78" s="5"/>
      <c r="H78" s="5" t="s">
        <v>430</v>
      </c>
      <c r="J78" s="7" t="s">
        <v>80</v>
      </c>
      <c r="K78" t="s">
        <v>593</v>
      </c>
      <c r="M78" s="5" t="s">
        <v>189</v>
      </c>
      <c r="N78" s="7"/>
      <c r="P78" s="5"/>
      <c r="R78" s="6">
        <v>9.9244719999999997</v>
      </c>
      <c r="AH78" s="5"/>
      <c r="BR78" s="5"/>
    </row>
    <row r="79" spans="1:70" ht="14.5" customHeight="1">
      <c r="A79" s="16">
        <v>75</v>
      </c>
      <c r="B79" s="5" t="s">
        <v>188</v>
      </c>
      <c r="C79" s="5"/>
      <c r="D79" s="5"/>
      <c r="E79" s="5"/>
      <c r="F79" s="5">
        <v>2</v>
      </c>
      <c r="G79" s="5"/>
      <c r="H79" s="5" t="s">
        <v>430</v>
      </c>
      <c r="J79" s="7" t="s">
        <v>80</v>
      </c>
      <c r="K79" t="s">
        <v>506</v>
      </c>
      <c r="M79" s="5" t="s">
        <v>187</v>
      </c>
      <c r="N79" s="7"/>
      <c r="P79" s="5"/>
      <c r="R79" s="6">
        <v>10</v>
      </c>
      <c r="AH79" s="5"/>
      <c r="BR79" s="5"/>
    </row>
    <row r="80" spans="1:70" ht="14.5" customHeight="1">
      <c r="A80" s="16">
        <v>76</v>
      </c>
      <c r="B80" s="5" t="s">
        <v>186</v>
      </c>
      <c r="C80" s="5"/>
      <c r="D80" s="5"/>
      <c r="E80" s="5"/>
      <c r="F80" s="5">
        <v>2</v>
      </c>
      <c r="G80" s="5"/>
      <c r="H80" s="5" t="s">
        <v>430</v>
      </c>
      <c r="J80" s="7" t="s">
        <v>26</v>
      </c>
      <c r="K80" t="s">
        <v>594</v>
      </c>
      <c r="M80" s="5" t="s">
        <v>185</v>
      </c>
      <c r="N80" s="7"/>
      <c r="P80" s="5"/>
      <c r="R80" s="6">
        <v>68.44</v>
      </c>
      <c r="AH80" s="5"/>
      <c r="BR80" s="5"/>
    </row>
    <row r="81" spans="1:70" ht="14.5" customHeight="1">
      <c r="A81" s="16">
        <v>77</v>
      </c>
      <c r="B81" s="5" t="s">
        <v>184</v>
      </c>
      <c r="C81" s="5"/>
      <c r="D81" s="5"/>
      <c r="E81" s="5"/>
      <c r="F81" s="5">
        <v>2</v>
      </c>
      <c r="G81" s="5"/>
      <c r="H81" s="5" t="s">
        <v>430</v>
      </c>
      <c r="J81" s="7" t="s">
        <v>80</v>
      </c>
      <c r="K81" t="s">
        <v>506</v>
      </c>
      <c r="M81" s="5" t="s">
        <v>183</v>
      </c>
      <c r="N81" s="7"/>
      <c r="P81" s="5"/>
      <c r="R81" s="6">
        <v>2.7516699999999998</v>
      </c>
      <c r="AH81" s="5"/>
      <c r="BR81" s="5"/>
    </row>
    <row r="82" spans="1:70" ht="14.5" customHeight="1">
      <c r="A82" s="16">
        <v>78</v>
      </c>
      <c r="B82" s="5" t="s">
        <v>182</v>
      </c>
      <c r="C82" s="5"/>
      <c r="D82" s="5"/>
      <c r="E82" s="5"/>
      <c r="F82" s="5">
        <v>2</v>
      </c>
      <c r="G82" s="5"/>
      <c r="H82" s="5" t="s">
        <v>430</v>
      </c>
      <c r="J82" s="7" t="s">
        <v>80</v>
      </c>
      <c r="K82" t="s">
        <v>506</v>
      </c>
      <c r="M82" s="5" t="s">
        <v>181</v>
      </c>
      <c r="N82" s="7"/>
      <c r="P82" s="5"/>
      <c r="R82" s="6">
        <v>112.17335</v>
      </c>
      <c r="AH82" s="5"/>
      <c r="BR82" s="5"/>
    </row>
    <row r="83" spans="1:70" ht="14.5" customHeight="1">
      <c r="A83" s="16">
        <v>79</v>
      </c>
      <c r="B83" s="5" t="s">
        <v>180</v>
      </c>
      <c r="C83" s="5"/>
      <c r="D83" s="5" t="s">
        <v>72</v>
      </c>
      <c r="E83" s="5" t="s">
        <v>100</v>
      </c>
      <c r="F83" s="5">
        <v>2</v>
      </c>
      <c r="G83" s="5">
        <v>1</v>
      </c>
      <c r="H83" s="5" t="s">
        <v>430</v>
      </c>
      <c r="J83" s="7" t="s">
        <v>80</v>
      </c>
      <c r="M83" s="5" t="s">
        <v>179</v>
      </c>
      <c r="N83" s="7"/>
      <c r="P83" s="5" t="s">
        <v>25</v>
      </c>
      <c r="R83" s="6">
        <v>3.4851030000000001</v>
      </c>
      <c r="AH83" s="5" t="s">
        <v>36</v>
      </c>
      <c r="BR83" s="5" t="s">
        <v>70</v>
      </c>
    </row>
    <row r="84" spans="1:70" ht="14.5" customHeight="1">
      <c r="A84" s="16">
        <v>80</v>
      </c>
      <c r="B84" s="5" t="s">
        <v>178</v>
      </c>
      <c r="C84" s="5"/>
      <c r="D84" s="5"/>
      <c r="E84" s="5"/>
      <c r="F84" s="5">
        <v>1</v>
      </c>
      <c r="G84" s="5"/>
      <c r="H84" s="5" t="s">
        <v>430</v>
      </c>
      <c r="J84" s="7" t="s">
        <v>177</v>
      </c>
      <c r="M84" s="5" t="s">
        <v>174</v>
      </c>
      <c r="N84" s="7"/>
      <c r="P84" s="5"/>
      <c r="R84" s="6">
        <v>9.5</v>
      </c>
      <c r="AH84" s="5"/>
      <c r="BR84" s="5"/>
    </row>
    <row r="85" spans="1:70" ht="14.5" customHeight="1">
      <c r="A85" s="16">
        <v>81</v>
      </c>
      <c r="B85" s="5" t="s">
        <v>173</v>
      </c>
      <c r="C85" s="5"/>
      <c r="D85" s="5"/>
      <c r="E85" s="5"/>
      <c r="F85" s="5">
        <v>2</v>
      </c>
      <c r="G85" s="5"/>
      <c r="H85" s="5" t="s">
        <v>430</v>
      </c>
      <c r="J85" s="7" t="s">
        <v>80</v>
      </c>
      <c r="M85" s="5" t="s">
        <v>171</v>
      </c>
      <c r="N85" s="7"/>
      <c r="P85" s="5"/>
      <c r="R85" s="6">
        <v>84.169666620000001</v>
      </c>
      <c r="AH85" s="5"/>
      <c r="BR85" s="5"/>
    </row>
    <row r="86" spans="1:70" ht="14.5" customHeight="1">
      <c r="A86" s="16">
        <v>82</v>
      </c>
      <c r="B86" s="5" t="s">
        <v>170</v>
      </c>
      <c r="C86" s="5" t="s">
        <v>168</v>
      </c>
      <c r="D86" s="5" t="s">
        <v>85</v>
      </c>
      <c r="E86" s="5" t="s">
        <v>100</v>
      </c>
      <c r="F86" s="5">
        <v>2</v>
      </c>
      <c r="G86" s="5">
        <v>4</v>
      </c>
      <c r="H86" s="5" t="s">
        <v>430</v>
      </c>
      <c r="J86" s="7" t="s">
        <v>26</v>
      </c>
      <c r="K86" t="s">
        <v>595</v>
      </c>
      <c r="M86" s="5" t="s">
        <v>169</v>
      </c>
      <c r="N86" s="7"/>
      <c r="P86" s="5" t="s">
        <v>25</v>
      </c>
      <c r="R86" s="6">
        <v>7.34</v>
      </c>
      <c r="AH86" s="5" t="s">
        <v>45</v>
      </c>
      <c r="BR86" s="5" t="s">
        <v>103</v>
      </c>
    </row>
    <row r="87" spans="1:70" ht="14.5" customHeight="1">
      <c r="A87" s="16">
        <v>83</v>
      </c>
      <c r="B87" s="5" t="s">
        <v>167</v>
      </c>
      <c r="C87" s="5" t="s">
        <v>163</v>
      </c>
      <c r="D87" s="5" t="s">
        <v>85</v>
      </c>
      <c r="E87" s="5" t="s">
        <v>100</v>
      </c>
      <c r="F87" s="5">
        <v>6</v>
      </c>
      <c r="G87" s="5" t="s">
        <v>166</v>
      </c>
      <c r="H87" s="5" t="s">
        <v>430</v>
      </c>
      <c r="J87" s="7" t="s">
        <v>80</v>
      </c>
      <c r="K87" s="5" t="s">
        <v>506</v>
      </c>
      <c r="M87" s="5" t="s">
        <v>164</v>
      </c>
      <c r="N87" s="7"/>
      <c r="P87" s="5" t="s">
        <v>63</v>
      </c>
      <c r="R87" s="6">
        <v>40.799999999999997</v>
      </c>
      <c r="AH87" s="5" t="s">
        <v>36</v>
      </c>
      <c r="BR87" s="5"/>
    </row>
    <row r="88" spans="1:70" ht="14.5" customHeight="1">
      <c r="A88" s="16">
        <v>84</v>
      </c>
      <c r="B88" s="5" t="s">
        <v>162</v>
      </c>
      <c r="C88" s="5"/>
      <c r="D88" s="5" t="s">
        <v>72</v>
      </c>
      <c r="E88" s="5" t="s">
        <v>100</v>
      </c>
      <c r="F88" s="5">
        <v>5</v>
      </c>
      <c r="G88" s="5"/>
      <c r="H88" s="5" t="s">
        <v>430</v>
      </c>
      <c r="J88" s="5" t="s">
        <v>59</v>
      </c>
      <c r="K88" t="s">
        <v>436</v>
      </c>
      <c r="M88" s="7"/>
      <c r="N88" s="7"/>
      <c r="P88" s="5" t="s">
        <v>132</v>
      </c>
      <c r="R88" s="6">
        <v>80</v>
      </c>
      <c r="AH88" s="5" t="s">
        <v>45</v>
      </c>
      <c r="BR88" s="5"/>
    </row>
    <row r="89" spans="1:70" ht="14.5" customHeight="1">
      <c r="A89" s="16">
        <v>85</v>
      </c>
      <c r="B89" s="5" t="s">
        <v>161</v>
      </c>
      <c r="C89" s="5"/>
      <c r="D89" s="5" t="s">
        <v>72</v>
      </c>
      <c r="E89" s="5" t="s">
        <v>100</v>
      </c>
      <c r="F89" s="5">
        <v>5</v>
      </c>
      <c r="G89" s="5" t="s">
        <v>154</v>
      </c>
      <c r="H89" s="5" t="s">
        <v>430</v>
      </c>
      <c r="J89" s="5" t="s">
        <v>59</v>
      </c>
      <c r="K89" s="5" t="s">
        <v>596</v>
      </c>
      <c r="M89" s="7"/>
      <c r="N89" s="7"/>
      <c r="P89" s="5" t="s">
        <v>132</v>
      </c>
      <c r="R89" s="6">
        <v>30</v>
      </c>
      <c r="AH89" s="5" t="s">
        <v>45</v>
      </c>
      <c r="BR89" s="5"/>
    </row>
    <row r="90" spans="1:70" ht="14.5" customHeight="1">
      <c r="A90" s="16">
        <v>86</v>
      </c>
      <c r="B90" s="5" t="s">
        <v>160</v>
      </c>
      <c r="C90" s="5" t="s">
        <v>159</v>
      </c>
      <c r="D90" s="5" t="s">
        <v>72</v>
      </c>
      <c r="E90" s="5" t="s">
        <v>100</v>
      </c>
      <c r="F90" s="5">
        <v>5</v>
      </c>
      <c r="G90" s="5"/>
      <c r="H90" s="5" t="s">
        <v>430</v>
      </c>
      <c r="J90" s="5" t="s">
        <v>59</v>
      </c>
      <c r="M90" s="7"/>
      <c r="N90" s="7"/>
      <c r="P90" s="5" t="s">
        <v>132</v>
      </c>
      <c r="R90" s="6">
        <v>30</v>
      </c>
      <c r="AH90" s="5" t="s">
        <v>45</v>
      </c>
      <c r="BR90" s="5" t="s">
        <v>70</v>
      </c>
    </row>
    <row r="91" spans="1:70" ht="14.5" customHeight="1">
      <c r="A91" s="16">
        <v>87</v>
      </c>
      <c r="B91" s="5" t="s">
        <v>158</v>
      </c>
      <c r="C91" s="5"/>
      <c r="D91" s="5" t="s">
        <v>72</v>
      </c>
      <c r="E91" s="5" t="s">
        <v>100</v>
      </c>
      <c r="F91" s="5">
        <v>5</v>
      </c>
      <c r="G91" s="5"/>
      <c r="H91" s="5" t="s">
        <v>430</v>
      </c>
      <c r="J91" s="5" t="s">
        <v>59</v>
      </c>
      <c r="M91" s="7"/>
      <c r="N91" s="7"/>
      <c r="P91" s="5" t="s">
        <v>132</v>
      </c>
      <c r="R91" s="6">
        <v>3</v>
      </c>
      <c r="AH91" s="5" t="s">
        <v>45</v>
      </c>
      <c r="BR91" s="5"/>
    </row>
    <row r="92" spans="1:70" ht="14.5" customHeight="1">
      <c r="A92" s="16">
        <v>88</v>
      </c>
      <c r="B92" s="5" t="s">
        <v>157</v>
      </c>
      <c r="C92" s="5" t="s">
        <v>156</v>
      </c>
      <c r="D92" s="5" t="s">
        <v>72</v>
      </c>
      <c r="E92" s="5" t="s">
        <v>100</v>
      </c>
      <c r="F92" s="5">
        <v>5</v>
      </c>
      <c r="G92" s="5" t="s">
        <v>154</v>
      </c>
      <c r="H92" s="5" t="s">
        <v>430</v>
      </c>
      <c r="J92" s="5" t="s">
        <v>59</v>
      </c>
      <c r="M92" s="7"/>
      <c r="N92" s="7"/>
      <c r="P92" s="5" t="s">
        <v>132</v>
      </c>
      <c r="R92" s="6">
        <v>10</v>
      </c>
      <c r="AH92" s="5" t="s">
        <v>27</v>
      </c>
      <c r="BR92" s="5"/>
    </row>
    <row r="93" spans="1:70" ht="14.5" customHeight="1">
      <c r="A93" s="16">
        <v>89</v>
      </c>
      <c r="B93" s="5" t="s">
        <v>155</v>
      </c>
      <c r="C93" s="5" t="s">
        <v>153</v>
      </c>
      <c r="D93" s="5" t="s">
        <v>72</v>
      </c>
      <c r="E93" s="5" t="s">
        <v>100</v>
      </c>
      <c r="F93" s="5">
        <v>5</v>
      </c>
      <c r="G93" s="5" t="s">
        <v>154</v>
      </c>
      <c r="H93" s="5" t="s">
        <v>430</v>
      </c>
      <c r="J93" s="5" t="s">
        <v>59</v>
      </c>
      <c r="M93" s="7"/>
      <c r="N93" s="7"/>
      <c r="P93" s="5" t="s">
        <v>132</v>
      </c>
      <c r="R93" s="6">
        <v>50</v>
      </c>
      <c r="AH93" s="5" t="s">
        <v>45</v>
      </c>
      <c r="BR93" s="5"/>
    </row>
    <row r="94" spans="1:70" ht="14.5" customHeight="1">
      <c r="A94" s="16">
        <v>90</v>
      </c>
      <c r="B94" s="5" t="s">
        <v>152</v>
      </c>
      <c r="C94" s="5"/>
      <c r="D94" s="5" t="s">
        <v>72</v>
      </c>
      <c r="E94" s="5" t="s">
        <v>100</v>
      </c>
      <c r="F94" s="5">
        <v>5</v>
      </c>
      <c r="G94" s="5"/>
      <c r="H94" s="5" t="s">
        <v>430</v>
      </c>
      <c r="J94" s="5" t="s">
        <v>59</v>
      </c>
      <c r="M94" s="7"/>
      <c r="N94" s="7"/>
      <c r="P94" s="5" t="s">
        <v>132</v>
      </c>
      <c r="R94" s="6">
        <v>60</v>
      </c>
      <c r="AH94" s="5" t="s">
        <v>45</v>
      </c>
      <c r="BR94" s="5"/>
    </row>
    <row r="95" spans="1:70" ht="14.5" customHeight="1">
      <c r="A95" s="16">
        <v>91</v>
      </c>
      <c r="B95" s="5" t="s">
        <v>151</v>
      </c>
      <c r="C95" s="5" t="s">
        <v>150</v>
      </c>
      <c r="D95" s="5" t="s">
        <v>72</v>
      </c>
      <c r="E95" s="5" t="s">
        <v>100</v>
      </c>
      <c r="F95" s="5">
        <v>5</v>
      </c>
      <c r="G95" s="5"/>
      <c r="H95" s="5" t="s">
        <v>430</v>
      </c>
      <c r="J95" s="5" t="s">
        <v>59</v>
      </c>
      <c r="M95" s="7"/>
      <c r="N95" s="7"/>
      <c r="P95" s="5" t="s">
        <v>132</v>
      </c>
      <c r="R95" s="6">
        <v>15</v>
      </c>
      <c r="AH95" s="5" t="s">
        <v>45</v>
      </c>
      <c r="BR95" s="5"/>
    </row>
    <row r="96" spans="1:70" ht="14.5" customHeight="1">
      <c r="A96" s="16">
        <v>92</v>
      </c>
      <c r="B96" s="5" t="s">
        <v>149</v>
      </c>
      <c r="C96" s="5" t="s">
        <v>147</v>
      </c>
      <c r="D96" s="5" t="s">
        <v>72</v>
      </c>
      <c r="E96" s="5" t="s">
        <v>100</v>
      </c>
      <c r="F96" s="5">
        <v>5</v>
      </c>
      <c r="G96" s="5"/>
      <c r="H96" s="5" t="s">
        <v>430</v>
      </c>
      <c r="J96" s="5" t="s">
        <v>59</v>
      </c>
      <c r="M96" s="7"/>
      <c r="N96" s="7"/>
      <c r="P96" s="5" t="s">
        <v>132</v>
      </c>
      <c r="R96" s="6">
        <v>20</v>
      </c>
      <c r="AH96" s="5" t="s">
        <v>45</v>
      </c>
      <c r="BR96" s="5"/>
    </row>
    <row r="97" spans="1:70" ht="14.5" customHeight="1">
      <c r="A97" s="16">
        <v>93</v>
      </c>
      <c r="B97" s="5" t="s">
        <v>146</v>
      </c>
      <c r="C97" s="5" t="s">
        <v>145</v>
      </c>
      <c r="D97" s="5" t="s">
        <v>72</v>
      </c>
      <c r="E97" s="5" t="s">
        <v>100</v>
      </c>
      <c r="F97" s="5">
        <v>5</v>
      </c>
      <c r="G97" s="5"/>
      <c r="H97" s="5" t="s">
        <v>430</v>
      </c>
      <c r="J97" s="5" t="s">
        <v>59</v>
      </c>
      <c r="M97" s="7"/>
      <c r="N97" s="7"/>
      <c r="P97" s="5" t="s">
        <v>132</v>
      </c>
      <c r="R97" s="6">
        <v>5</v>
      </c>
      <c r="AH97" s="5" t="s">
        <v>27</v>
      </c>
      <c r="BR97" s="5"/>
    </row>
    <row r="98" spans="1:70" ht="14.5" customHeight="1">
      <c r="A98" s="16">
        <v>94</v>
      </c>
      <c r="B98" s="5" t="s">
        <v>144</v>
      </c>
      <c r="C98" s="5"/>
      <c r="D98" s="5" t="s">
        <v>72</v>
      </c>
      <c r="E98" s="5" t="s">
        <v>100</v>
      </c>
      <c r="F98" s="5">
        <v>5</v>
      </c>
      <c r="G98" s="5"/>
      <c r="H98" s="5" t="s">
        <v>430</v>
      </c>
      <c r="J98" s="5" t="s">
        <v>59</v>
      </c>
      <c r="M98" s="7"/>
      <c r="N98" s="7"/>
      <c r="P98" s="5" t="s">
        <v>132</v>
      </c>
      <c r="R98" s="6">
        <v>3</v>
      </c>
      <c r="AH98" s="5" t="s">
        <v>45</v>
      </c>
      <c r="BR98" s="5"/>
    </row>
    <row r="99" spans="1:70" ht="14.5" customHeight="1">
      <c r="A99" s="16">
        <v>95</v>
      </c>
      <c r="B99" s="5" t="s">
        <v>142</v>
      </c>
      <c r="C99" s="5"/>
      <c r="D99" s="5" t="s">
        <v>72</v>
      </c>
      <c r="E99" s="5" t="s">
        <v>100</v>
      </c>
      <c r="F99" s="5">
        <v>5</v>
      </c>
      <c r="G99" s="5"/>
      <c r="H99" s="5" t="s">
        <v>430</v>
      </c>
      <c r="J99" s="5" t="s">
        <v>59</v>
      </c>
      <c r="M99" s="7"/>
      <c r="N99" s="7"/>
      <c r="P99" s="5" t="s">
        <v>132</v>
      </c>
      <c r="R99" s="6">
        <v>2</v>
      </c>
      <c r="AH99" s="5" t="s">
        <v>45</v>
      </c>
      <c r="BR99" s="5"/>
    </row>
    <row r="100" spans="1:70" ht="14.5" customHeight="1">
      <c r="A100" s="16">
        <v>96</v>
      </c>
      <c r="B100" s="5" t="s">
        <v>138</v>
      </c>
      <c r="C100" s="5"/>
      <c r="D100" s="5" t="s">
        <v>72</v>
      </c>
      <c r="E100" s="5" t="s">
        <v>84</v>
      </c>
      <c r="F100" s="5">
        <v>1</v>
      </c>
      <c r="G100" s="5"/>
      <c r="H100" s="5" t="s">
        <v>430</v>
      </c>
      <c r="J100" s="5" t="s">
        <v>53</v>
      </c>
      <c r="M100" s="7"/>
      <c r="N100" s="7"/>
      <c r="P100" s="5" t="s">
        <v>38</v>
      </c>
      <c r="R100" s="6">
        <v>68000</v>
      </c>
      <c r="AH100" s="5" t="s">
        <v>36</v>
      </c>
      <c r="BR100" s="5" t="s">
        <v>79</v>
      </c>
    </row>
    <row r="101" spans="1:70" ht="14.5" customHeight="1">
      <c r="A101" s="16">
        <v>97</v>
      </c>
      <c r="B101" s="5" t="s">
        <v>137</v>
      </c>
      <c r="C101" s="5" t="s">
        <v>136</v>
      </c>
      <c r="D101" s="5" t="s">
        <v>72</v>
      </c>
      <c r="E101" s="5" t="s">
        <v>84</v>
      </c>
      <c r="F101" s="5">
        <v>1</v>
      </c>
      <c r="G101" s="5"/>
      <c r="H101" s="5" t="s">
        <v>430</v>
      </c>
      <c r="J101" s="5" t="s">
        <v>53</v>
      </c>
      <c r="M101" s="7"/>
      <c r="N101" s="7"/>
      <c r="P101" s="5" t="s">
        <v>38</v>
      </c>
      <c r="R101" s="6">
        <v>10000</v>
      </c>
      <c r="AH101" s="5" t="s">
        <v>36</v>
      </c>
      <c r="BR101" s="5" t="s">
        <v>79</v>
      </c>
    </row>
    <row r="102" spans="1:70" ht="14.5" customHeight="1">
      <c r="A102" s="16">
        <v>98</v>
      </c>
      <c r="B102" s="5" t="s">
        <v>135</v>
      </c>
      <c r="C102" s="5" t="s">
        <v>134</v>
      </c>
      <c r="D102" s="5" t="s">
        <v>72</v>
      </c>
      <c r="E102" s="5" t="s">
        <v>84</v>
      </c>
      <c r="F102" s="5">
        <v>1</v>
      </c>
      <c r="G102" s="5"/>
      <c r="H102" s="5" t="s">
        <v>430</v>
      </c>
      <c r="J102" s="5" t="s">
        <v>53</v>
      </c>
      <c r="M102" s="7"/>
      <c r="N102" s="7"/>
      <c r="P102" s="5" t="s">
        <v>25</v>
      </c>
      <c r="R102" s="6">
        <v>250</v>
      </c>
      <c r="AH102" s="5" t="s">
        <v>36</v>
      </c>
      <c r="BR102" s="5" t="s">
        <v>79</v>
      </c>
    </row>
    <row r="103" spans="1:70" ht="14.5" customHeight="1">
      <c r="A103" s="16">
        <v>99</v>
      </c>
      <c r="B103" s="5" t="s">
        <v>133</v>
      </c>
      <c r="C103" s="5"/>
      <c r="D103" s="5" t="s">
        <v>85</v>
      </c>
      <c r="E103" s="5" t="s">
        <v>84</v>
      </c>
      <c r="F103" s="5">
        <v>1</v>
      </c>
      <c r="G103" s="5"/>
      <c r="H103" s="5" t="s">
        <v>430</v>
      </c>
      <c r="J103" s="5" t="s">
        <v>53</v>
      </c>
      <c r="K103" t="s">
        <v>87</v>
      </c>
      <c r="M103" s="7"/>
      <c r="N103" s="7"/>
      <c r="P103" s="5" t="s">
        <v>132</v>
      </c>
      <c r="R103" s="6">
        <v>6700</v>
      </c>
      <c r="AH103" s="5" t="s">
        <v>36</v>
      </c>
      <c r="BR103" s="5" t="s">
        <v>79</v>
      </c>
    </row>
    <row r="104" spans="1:70" ht="14.5" customHeight="1">
      <c r="A104" s="16">
        <v>100</v>
      </c>
      <c r="B104" s="5" t="s">
        <v>131</v>
      </c>
      <c r="C104" s="5"/>
      <c r="D104" s="5" t="s">
        <v>85</v>
      </c>
      <c r="E104" s="5" t="s">
        <v>84</v>
      </c>
      <c r="F104" s="5">
        <v>1</v>
      </c>
      <c r="G104" s="5"/>
      <c r="H104" s="5" t="s">
        <v>430</v>
      </c>
      <c r="J104" s="5" t="s">
        <v>53</v>
      </c>
      <c r="K104" t="s">
        <v>597</v>
      </c>
      <c r="M104" s="7"/>
      <c r="N104" s="7"/>
      <c r="P104" s="5" t="s">
        <v>63</v>
      </c>
      <c r="R104" s="6">
        <v>26900</v>
      </c>
      <c r="AH104" s="5" t="s">
        <v>36</v>
      </c>
      <c r="BR104" s="5" t="s">
        <v>79</v>
      </c>
    </row>
    <row r="105" spans="1:70" ht="14.5" customHeight="1">
      <c r="A105" s="16">
        <v>101</v>
      </c>
      <c r="B105" s="5" t="s">
        <v>130</v>
      </c>
      <c r="C105" s="5"/>
      <c r="D105" s="5" t="s">
        <v>85</v>
      </c>
      <c r="E105" s="5" t="s">
        <v>84</v>
      </c>
      <c r="F105" s="5">
        <v>1</v>
      </c>
      <c r="G105" s="5"/>
      <c r="H105" s="5" t="s">
        <v>430</v>
      </c>
      <c r="J105" s="5" t="s">
        <v>53</v>
      </c>
      <c r="K105" t="s">
        <v>87</v>
      </c>
      <c r="M105" s="7"/>
      <c r="N105" s="7"/>
      <c r="P105" s="5" t="s">
        <v>25</v>
      </c>
      <c r="R105" s="6">
        <v>273</v>
      </c>
      <c r="AH105" s="5" t="s">
        <v>36</v>
      </c>
      <c r="BR105" s="5" t="s">
        <v>79</v>
      </c>
    </row>
    <row r="106" spans="1:70" ht="14.5" customHeight="1">
      <c r="A106" s="16">
        <v>102</v>
      </c>
      <c r="B106" s="5" t="s">
        <v>129</v>
      </c>
      <c r="C106" s="5" t="s">
        <v>128</v>
      </c>
      <c r="D106" s="5" t="s">
        <v>85</v>
      </c>
      <c r="E106" s="5" t="s">
        <v>84</v>
      </c>
      <c r="F106" s="5">
        <v>1</v>
      </c>
      <c r="G106" s="5"/>
      <c r="H106" s="5" t="s">
        <v>430</v>
      </c>
      <c r="J106" s="5" t="s">
        <v>53</v>
      </c>
      <c r="K106" t="s">
        <v>87</v>
      </c>
      <c r="M106" s="7"/>
      <c r="N106" s="7"/>
      <c r="P106" s="5" t="s">
        <v>63</v>
      </c>
      <c r="R106" s="6">
        <v>6020</v>
      </c>
      <c r="AH106" s="5" t="s">
        <v>36</v>
      </c>
      <c r="BR106" s="5" t="s">
        <v>79</v>
      </c>
    </row>
    <row r="107" spans="1:70" ht="14.5" customHeight="1">
      <c r="A107" s="16">
        <v>103</v>
      </c>
      <c r="B107" s="5" t="s">
        <v>127</v>
      </c>
      <c r="C107" s="5"/>
      <c r="D107" s="5" t="s">
        <v>85</v>
      </c>
      <c r="E107" s="5" t="s">
        <v>84</v>
      </c>
      <c r="F107" s="5">
        <v>1</v>
      </c>
      <c r="G107" s="5"/>
      <c r="H107" s="5" t="s">
        <v>430</v>
      </c>
      <c r="J107" s="5" t="s">
        <v>53</v>
      </c>
      <c r="K107" t="s">
        <v>87</v>
      </c>
      <c r="M107" s="7"/>
      <c r="N107" s="7"/>
      <c r="P107" s="5" t="s">
        <v>38</v>
      </c>
      <c r="R107" s="6">
        <v>645.6</v>
      </c>
      <c r="AH107" s="5" t="s">
        <v>36</v>
      </c>
      <c r="BR107" s="5" t="s">
        <v>79</v>
      </c>
    </row>
    <row r="108" spans="1:70" ht="14.5" customHeight="1">
      <c r="A108" s="16">
        <v>104</v>
      </c>
      <c r="B108" s="5" t="s">
        <v>126</v>
      </c>
      <c r="C108" s="5"/>
      <c r="D108" s="5" t="s">
        <v>72</v>
      </c>
      <c r="E108" s="5" t="s">
        <v>100</v>
      </c>
      <c r="F108" s="5">
        <v>1</v>
      </c>
      <c r="G108" s="5">
        <v>2</v>
      </c>
      <c r="H108" s="5" t="s">
        <v>430</v>
      </c>
      <c r="J108" s="5" t="s">
        <v>53</v>
      </c>
      <c r="K108" t="s">
        <v>87</v>
      </c>
      <c r="M108" s="7"/>
      <c r="N108" s="7"/>
      <c r="P108" s="5" t="s">
        <v>63</v>
      </c>
      <c r="R108" s="6">
        <v>108.2</v>
      </c>
      <c r="AH108" s="5" t="s">
        <v>36</v>
      </c>
      <c r="BR108" s="5" t="s">
        <v>70</v>
      </c>
    </row>
    <row r="109" spans="1:70" ht="14.5" customHeight="1">
      <c r="A109" s="16">
        <v>105</v>
      </c>
      <c r="B109" s="5" t="s">
        <v>125</v>
      </c>
      <c r="C109" s="5" t="s">
        <v>124</v>
      </c>
      <c r="D109" s="5" t="s">
        <v>72</v>
      </c>
      <c r="E109" s="5" t="s">
        <v>100</v>
      </c>
      <c r="F109" s="5">
        <v>2</v>
      </c>
      <c r="G109" s="5"/>
      <c r="H109" s="5" t="s">
        <v>430</v>
      </c>
      <c r="J109" s="5" t="s">
        <v>53</v>
      </c>
      <c r="K109" t="s">
        <v>87</v>
      </c>
      <c r="M109" s="7"/>
      <c r="N109" s="7"/>
      <c r="P109" s="5" t="s">
        <v>38</v>
      </c>
      <c r="R109" s="6">
        <v>800</v>
      </c>
      <c r="AH109" s="5" t="s">
        <v>36</v>
      </c>
      <c r="BR109" s="5" t="s">
        <v>70</v>
      </c>
    </row>
    <row r="110" spans="1:70" ht="14.5" customHeight="1">
      <c r="A110" s="16">
        <v>106</v>
      </c>
      <c r="B110" s="5" t="s">
        <v>123</v>
      </c>
      <c r="C110" s="5" t="s">
        <v>122</v>
      </c>
      <c r="D110" s="5" t="s">
        <v>72</v>
      </c>
      <c r="E110" s="5" t="s">
        <v>100</v>
      </c>
      <c r="F110" s="5">
        <v>2</v>
      </c>
      <c r="G110" s="5"/>
      <c r="H110" s="5" t="s">
        <v>430</v>
      </c>
      <c r="J110" s="5" t="s">
        <v>53</v>
      </c>
      <c r="K110" t="s">
        <v>87</v>
      </c>
      <c r="M110" s="7"/>
      <c r="N110" s="7"/>
      <c r="P110" s="5" t="s">
        <v>38</v>
      </c>
      <c r="R110" s="6">
        <v>400</v>
      </c>
      <c r="AH110" s="5" t="s">
        <v>36</v>
      </c>
      <c r="BR110" s="5" t="s">
        <v>70</v>
      </c>
    </row>
    <row r="111" spans="1:70" ht="14.5" customHeight="1">
      <c r="A111" s="16">
        <v>107</v>
      </c>
      <c r="B111" s="5" t="s">
        <v>121</v>
      </c>
      <c r="C111" s="5" t="s">
        <v>120</v>
      </c>
      <c r="D111" s="5" t="s">
        <v>72</v>
      </c>
      <c r="E111" s="5" t="s">
        <v>100</v>
      </c>
      <c r="F111" s="5">
        <v>2</v>
      </c>
      <c r="G111" s="5"/>
      <c r="H111" s="5" t="s">
        <v>430</v>
      </c>
      <c r="J111" s="5" t="s">
        <v>53</v>
      </c>
      <c r="M111" s="7"/>
      <c r="N111" s="7"/>
      <c r="P111" s="5" t="s">
        <v>38</v>
      </c>
      <c r="R111" s="6">
        <v>800</v>
      </c>
      <c r="AH111" s="5" t="s">
        <v>36</v>
      </c>
      <c r="BR111" s="5" t="s">
        <v>70</v>
      </c>
    </row>
    <row r="112" spans="1:70" ht="14.5" customHeight="1">
      <c r="A112" s="16">
        <v>108</v>
      </c>
      <c r="B112" s="5" t="s">
        <v>119</v>
      </c>
      <c r="C112" s="5" t="s">
        <v>118</v>
      </c>
      <c r="D112" s="5" t="s">
        <v>72</v>
      </c>
      <c r="E112" s="5" t="s">
        <v>71</v>
      </c>
      <c r="F112" s="5">
        <v>2</v>
      </c>
      <c r="G112" s="5"/>
      <c r="H112" s="5" t="s">
        <v>430</v>
      </c>
      <c r="J112" s="5" t="s">
        <v>53</v>
      </c>
      <c r="K112" t="s">
        <v>87</v>
      </c>
      <c r="M112" s="7"/>
      <c r="N112" s="7"/>
      <c r="P112" s="5" t="s">
        <v>38</v>
      </c>
      <c r="R112" s="6">
        <v>950</v>
      </c>
      <c r="AH112" s="5" t="s">
        <v>36</v>
      </c>
      <c r="BR112" s="5" t="s">
        <v>70</v>
      </c>
    </row>
    <row r="113" spans="1:70" ht="14.5" customHeight="1">
      <c r="A113" s="16">
        <v>109</v>
      </c>
      <c r="B113" s="5" t="s">
        <v>117</v>
      </c>
      <c r="C113" s="5" t="s">
        <v>116</v>
      </c>
      <c r="D113" s="5" t="s">
        <v>72</v>
      </c>
      <c r="E113" s="5" t="s">
        <v>100</v>
      </c>
      <c r="F113" s="5">
        <v>2</v>
      </c>
      <c r="G113" s="5"/>
      <c r="H113" s="5" t="s">
        <v>430</v>
      </c>
      <c r="J113" s="5" t="s">
        <v>53</v>
      </c>
      <c r="M113" s="7"/>
      <c r="N113" s="7"/>
      <c r="P113" s="5" t="s">
        <v>25</v>
      </c>
      <c r="R113" s="6">
        <v>400</v>
      </c>
      <c r="AH113" s="5" t="s">
        <v>36</v>
      </c>
      <c r="BR113" s="5" t="s">
        <v>70</v>
      </c>
    </row>
    <row r="114" spans="1:70" ht="14.5" customHeight="1">
      <c r="A114" s="16">
        <v>110</v>
      </c>
      <c r="B114" s="5" t="s">
        <v>115</v>
      </c>
      <c r="C114" s="5" t="s">
        <v>113</v>
      </c>
      <c r="D114" s="5" t="s">
        <v>72</v>
      </c>
      <c r="E114" s="5" t="s">
        <v>84</v>
      </c>
      <c r="F114" s="5">
        <v>2</v>
      </c>
      <c r="G114" s="5" t="s">
        <v>114</v>
      </c>
      <c r="H114" s="5" t="s">
        <v>430</v>
      </c>
      <c r="J114" s="5" t="s">
        <v>53</v>
      </c>
      <c r="K114" t="s">
        <v>87</v>
      </c>
      <c r="M114" s="7"/>
      <c r="N114" s="7"/>
      <c r="P114" s="5" t="s">
        <v>38</v>
      </c>
      <c r="R114" s="6">
        <v>600</v>
      </c>
      <c r="AH114" s="5" t="s">
        <v>36</v>
      </c>
      <c r="BR114" s="5" t="s">
        <v>103</v>
      </c>
    </row>
    <row r="115" spans="1:70" ht="14.5" customHeight="1">
      <c r="A115" s="16">
        <v>111</v>
      </c>
      <c r="B115" s="5" t="s">
        <v>112</v>
      </c>
      <c r="C115" s="5" t="s">
        <v>111</v>
      </c>
      <c r="D115" s="5" t="s">
        <v>85</v>
      </c>
      <c r="E115" s="5" t="s">
        <v>100</v>
      </c>
      <c r="F115" s="5">
        <v>2</v>
      </c>
      <c r="G115" s="5"/>
      <c r="H115" s="5" t="s">
        <v>430</v>
      </c>
      <c r="J115" s="5" t="s">
        <v>53</v>
      </c>
      <c r="K115" t="s">
        <v>87</v>
      </c>
      <c r="M115" s="7"/>
      <c r="N115" s="7"/>
      <c r="P115" s="5" t="s">
        <v>25</v>
      </c>
      <c r="R115" s="6">
        <v>165</v>
      </c>
      <c r="AH115" s="5" t="s">
        <v>36</v>
      </c>
      <c r="BR115" s="5" t="s">
        <v>70</v>
      </c>
    </row>
    <row r="116" spans="1:70" ht="14.5" customHeight="1">
      <c r="A116" s="16">
        <v>112</v>
      </c>
      <c r="B116" s="5" t="s">
        <v>110</v>
      </c>
      <c r="C116" s="5" t="s">
        <v>109</v>
      </c>
      <c r="D116" s="5" t="s">
        <v>72</v>
      </c>
      <c r="E116" s="5" t="s">
        <v>71</v>
      </c>
      <c r="F116" s="5">
        <v>2</v>
      </c>
      <c r="G116" s="5"/>
      <c r="H116" s="5" t="s">
        <v>430</v>
      </c>
      <c r="J116" s="5" t="s">
        <v>53</v>
      </c>
      <c r="M116" s="7"/>
      <c r="N116" s="7"/>
      <c r="P116" s="5" t="s">
        <v>38</v>
      </c>
      <c r="R116" s="6">
        <v>730</v>
      </c>
      <c r="AH116" s="5" t="s">
        <v>36</v>
      </c>
      <c r="BR116" s="5" t="s">
        <v>70</v>
      </c>
    </row>
    <row r="117" spans="1:70" ht="14.5" customHeight="1">
      <c r="A117" s="16">
        <v>113</v>
      </c>
      <c r="B117" s="5" t="s">
        <v>108</v>
      </c>
      <c r="C117" s="5" t="s">
        <v>107</v>
      </c>
      <c r="D117" s="5" t="s">
        <v>72</v>
      </c>
      <c r="E117" s="5" t="s">
        <v>100</v>
      </c>
      <c r="F117" s="5">
        <v>2</v>
      </c>
      <c r="G117" s="5"/>
      <c r="H117" s="5" t="s">
        <v>430</v>
      </c>
      <c r="J117" s="5" t="s">
        <v>53</v>
      </c>
      <c r="K117" t="s">
        <v>87</v>
      </c>
      <c r="M117" s="7"/>
      <c r="N117" s="7"/>
      <c r="P117" s="5" t="s">
        <v>38</v>
      </c>
      <c r="R117" s="6">
        <v>2200</v>
      </c>
      <c r="AH117" s="5" t="s">
        <v>36</v>
      </c>
      <c r="BR117" s="5" t="s">
        <v>70</v>
      </c>
    </row>
    <row r="118" spans="1:70" ht="14.5" customHeight="1">
      <c r="A118" s="16">
        <v>114</v>
      </c>
      <c r="B118" s="5" t="s">
        <v>106</v>
      </c>
      <c r="C118" s="5" t="s">
        <v>105</v>
      </c>
      <c r="D118" s="5" t="s">
        <v>72</v>
      </c>
      <c r="E118" s="5" t="s">
        <v>71</v>
      </c>
      <c r="F118" s="5">
        <v>2</v>
      </c>
      <c r="G118" s="5">
        <v>1</v>
      </c>
      <c r="H118" s="5" t="s">
        <v>430</v>
      </c>
      <c r="J118" s="5" t="s">
        <v>53</v>
      </c>
      <c r="M118" s="7"/>
      <c r="N118" s="7"/>
      <c r="P118" s="5" t="s">
        <v>25</v>
      </c>
      <c r="R118" s="6">
        <v>50</v>
      </c>
      <c r="AH118" s="5" t="s">
        <v>36</v>
      </c>
      <c r="BR118" s="5" t="s">
        <v>103</v>
      </c>
    </row>
    <row r="119" spans="1:70" ht="14.5" customHeight="1">
      <c r="A119" s="16">
        <v>115</v>
      </c>
      <c r="B119" s="5" t="s">
        <v>104</v>
      </c>
      <c r="C119" s="5" t="s">
        <v>102</v>
      </c>
      <c r="D119" s="5" t="s">
        <v>72</v>
      </c>
      <c r="E119" s="5" t="s">
        <v>100</v>
      </c>
      <c r="F119" s="5">
        <v>2</v>
      </c>
      <c r="G119" s="5">
        <v>1</v>
      </c>
      <c r="H119" s="5" t="s">
        <v>430</v>
      </c>
      <c r="J119" s="5" t="s">
        <v>53</v>
      </c>
      <c r="M119" s="7"/>
      <c r="N119" s="7"/>
      <c r="P119" s="5" t="s">
        <v>38</v>
      </c>
      <c r="R119" s="6">
        <v>750</v>
      </c>
      <c r="AH119" s="5" t="s">
        <v>27</v>
      </c>
      <c r="BR119" s="5" t="s">
        <v>103</v>
      </c>
    </row>
    <row r="120" spans="1:70" ht="14.5" customHeight="1">
      <c r="A120" s="16">
        <v>116</v>
      </c>
      <c r="B120" s="5" t="s">
        <v>101</v>
      </c>
      <c r="C120" s="5" t="s">
        <v>99</v>
      </c>
      <c r="D120" s="5" t="s">
        <v>72</v>
      </c>
      <c r="E120" s="5" t="s">
        <v>100</v>
      </c>
      <c r="F120" s="5">
        <v>2</v>
      </c>
      <c r="G120" s="5"/>
      <c r="H120" s="5" t="s">
        <v>430</v>
      </c>
      <c r="J120" s="5" t="s">
        <v>53</v>
      </c>
      <c r="M120" s="7"/>
      <c r="N120" s="7"/>
      <c r="P120" s="5" t="s">
        <v>38</v>
      </c>
      <c r="R120" s="6">
        <v>350</v>
      </c>
      <c r="AH120" s="5" t="s">
        <v>27</v>
      </c>
      <c r="BR120" s="5" t="s">
        <v>70</v>
      </c>
    </row>
    <row r="121" spans="1:70" ht="14.5" customHeight="1">
      <c r="A121" s="16">
        <v>117</v>
      </c>
      <c r="B121" s="5" t="s">
        <v>98</v>
      </c>
      <c r="C121" s="5" t="s">
        <v>97</v>
      </c>
      <c r="D121" s="5" t="s">
        <v>85</v>
      </c>
      <c r="E121" s="5" t="s">
        <v>84</v>
      </c>
      <c r="F121" s="5">
        <v>1</v>
      </c>
      <c r="G121" s="5"/>
      <c r="H121" s="5" t="s">
        <v>430</v>
      </c>
      <c r="J121" s="5" t="s">
        <v>53</v>
      </c>
      <c r="K121" t="s">
        <v>87</v>
      </c>
      <c r="M121" s="7"/>
      <c r="N121" s="7"/>
      <c r="P121" s="5" t="s">
        <v>25</v>
      </c>
      <c r="R121" s="6">
        <v>1500</v>
      </c>
      <c r="AH121" s="5" t="s">
        <v>45</v>
      </c>
      <c r="BR121" s="5" t="s">
        <v>79</v>
      </c>
    </row>
    <row r="122" spans="1:70" ht="14.5" customHeight="1">
      <c r="A122" s="16">
        <v>118</v>
      </c>
      <c r="B122" s="5" t="s">
        <v>96</v>
      </c>
      <c r="C122" s="5" t="s">
        <v>95</v>
      </c>
      <c r="D122" s="5" t="s">
        <v>85</v>
      </c>
      <c r="E122" s="5" t="s">
        <v>84</v>
      </c>
      <c r="F122" s="5">
        <v>1</v>
      </c>
      <c r="G122" s="5">
        <v>2</v>
      </c>
      <c r="H122" s="5" t="s">
        <v>430</v>
      </c>
      <c r="J122" s="5" t="s">
        <v>53</v>
      </c>
      <c r="K122" t="s">
        <v>87</v>
      </c>
      <c r="M122" s="7"/>
      <c r="N122" s="7"/>
      <c r="P122" s="5" t="s">
        <v>25</v>
      </c>
      <c r="R122" s="6">
        <v>112</v>
      </c>
      <c r="AH122" s="5" t="s">
        <v>36</v>
      </c>
      <c r="BR122" s="5" t="s">
        <v>79</v>
      </c>
    </row>
    <row r="123" spans="1:70" ht="14.5" customHeight="1">
      <c r="A123" s="16">
        <v>119</v>
      </c>
      <c r="B123" s="5" t="s">
        <v>94</v>
      </c>
      <c r="C123" s="5" t="s">
        <v>93</v>
      </c>
      <c r="D123" s="5" t="s">
        <v>85</v>
      </c>
      <c r="E123" s="5" t="s">
        <v>84</v>
      </c>
      <c r="F123" s="5">
        <v>1</v>
      </c>
      <c r="G123" s="5">
        <v>2</v>
      </c>
      <c r="H123" s="5" t="s">
        <v>430</v>
      </c>
      <c r="J123" s="5" t="s">
        <v>53</v>
      </c>
      <c r="K123" t="s">
        <v>87</v>
      </c>
      <c r="M123" s="7"/>
      <c r="N123" s="7"/>
      <c r="P123" s="5" t="s">
        <v>25</v>
      </c>
      <c r="R123" s="6">
        <v>600</v>
      </c>
      <c r="AH123" s="5" t="s">
        <v>36</v>
      </c>
      <c r="BR123" s="5" t="s">
        <v>79</v>
      </c>
    </row>
    <row r="124" spans="1:70" ht="14.5" customHeight="1">
      <c r="A124" s="16">
        <v>120</v>
      </c>
      <c r="B124" s="5" t="s">
        <v>92</v>
      </c>
      <c r="C124" s="5" t="s">
        <v>91</v>
      </c>
      <c r="D124" s="5" t="s">
        <v>85</v>
      </c>
      <c r="E124" s="5" t="s">
        <v>84</v>
      </c>
      <c r="F124" s="5"/>
      <c r="G124" s="5"/>
      <c r="H124" s="5" t="s">
        <v>430</v>
      </c>
      <c r="J124" s="5" t="s">
        <v>53</v>
      </c>
      <c r="K124" t="s">
        <v>87</v>
      </c>
      <c r="M124" s="7"/>
      <c r="N124" s="7"/>
      <c r="P124" s="5" t="s">
        <v>25</v>
      </c>
      <c r="R124" s="6">
        <v>600</v>
      </c>
      <c r="AH124" s="5" t="s">
        <v>36</v>
      </c>
      <c r="BR124" s="5" t="s">
        <v>79</v>
      </c>
    </row>
    <row r="125" spans="1:70" ht="14.5" customHeight="1">
      <c r="A125" s="16">
        <v>121</v>
      </c>
      <c r="B125" s="5" t="s">
        <v>90</v>
      </c>
      <c r="C125" s="5" t="s">
        <v>88</v>
      </c>
      <c r="D125" s="5" t="s">
        <v>85</v>
      </c>
      <c r="E125" s="5" t="s">
        <v>84</v>
      </c>
      <c r="F125" s="5">
        <v>1</v>
      </c>
      <c r="G125" s="5"/>
      <c r="H125" s="5" t="s">
        <v>430</v>
      </c>
      <c r="J125" s="5" t="s">
        <v>53</v>
      </c>
      <c r="K125" t="s">
        <v>87</v>
      </c>
      <c r="M125" s="7"/>
      <c r="N125" s="7"/>
      <c r="P125" s="5" t="s">
        <v>25</v>
      </c>
      <c r="R125" s="6">
        <v>70</v>
      </c>
      <c r="AH125" s="5" t="s">
        <v>36</v>
      </c>
      <c r="BR125" s="5" t="s">
        <v>79</v>
      </c>
    </row>
    <row r="126" spans="1:70" ht="14.5" customHeight="1">
      <c r="A126" s="16">
        <v>122</v>
      </c>
      <c r="B126" s="5" t="s">
        <v>89</v>
      </c>
      <c r="C126" s="5" t="s">
        <v>88</v>
      </c>
      <c r="D126" s="5" t="s">
        <v>85</v>
      </c>
      <c r="E126" s="5" t="s">
        <v>84</v>
      </c>
      <c r="F126" s="5">
        <v>1</v>
      </c>
      <c r="G126" s="5"/>
      <c r="H126" s="5" t="s">
        <v>430</v>
      </c>
      <c r="J126" s="5" t="s">
        <v>53</v>
      </c>
      <c r="K126" t="s">
        <v>87</v>
      </c>
      <c r="M126" s="7"/>
      <c r="N126" s="7"/>
      <c r="P126" s="5" t="s">
        <v>25</v>
      </c>
      <c r="R126" s="6">
        <v>260</v>
      </c>
      <c r="AH126" s="5" t="s">
        <v>36</v>
      </c>
      <c r="BR126" s="5" t="s">
        <v>79</v>
      </c>
    </row>
    <row r="127" spans="1:70" ht="14.5" customHeight="1">
      <c r="A127" s="16">
        <v>123</v>
      </c>
      <c r="B127" s="5" t="s">
        <v>86</v>
      </c>
      <c r="C127" s="5" t="s">
        <v>83</v>
      </c>
      <c r="D127" s="5" t="s">
        <v>85</v>
      </c>
      <c r="E127" s="5" t="s">
        <v>84</v>
      </c>
      <c r="F127" s="5">
        <v>1</v>
      </c>
      <c r="G127" s="5"/>
      <c r="H127" s="5" t="s">
        <v>430</v>
      </c>
      <c r="J127" s="5" t="s">
        <v>53</v>
      </c>
      <c r="M127" s="7"/>
      <c r="N127" s="7"/>
      <c r="P127" s="5" t="s">
        <v>25</v>
      </c>
      <c r="R127" s="6">
        <v>105</v>
      </c>
      <c r="AH127" s="5" t="s">
        <v>36</v>
      </c>
      <c r="BR127" s="5" t="s">
        <v>79</v>
      </c>
    </row>
    <row r="128" spans="1:70" ht="14.5" customHeight="1">
      <c r="A128" s="16">
        <v>124</v>
      </c>
      <c r="B128" s="5" t="s">
        <v>81</v>
      </c>
      <c r="C128" s="5" t="s">
        <v>77</v>
      </c>
      <c r="D128" s="5" t="s">
        <v>72</v>
      </c>
      <c r="E128" s="5" t="s">
        <v>71</v>
      </c>
      <c r="F128" s="5">
        <v>1</v>
      </c>
      <c r="G128" s="5"/>
      <c r="H128" s="5" t="s">
        <v>430</v>
      </c>
      <c r="J128" s="5" t="s">
        <v>80</v>
      </c>
      <c r="K128" t="s">
        <v>598</v>
      </c>
      <c r="M128" s="7"/>
      <c r="N128" s="7"/>
      <c r="P128" s="5" t="s">
        <v>25</v>
      </c>
      <c r="R128" s="6">
        <v>19</v>
      </c>
      <c r="AH128" s="5" t="s">
        <v>36</v>
      </c>
      <c r="BR128" s="5" t="s">
        <v>79</v>
      </c>
    </row>
    <row r="129" spans="1:70" ht="14.5" customHeight="1">
      <c r="A129" s="16">
        <v>125</v>
      </c>
      <c r="B129" s="5" t="s">
        <v>76</v>
      </c>
      <c r="C129" s="5" t="s">
        <v>74</v>
      </c>
      <c r="D129" s="5" t="s">
        <v>72</v>
      </c>
      <c r="E129" s="5" t="s">
        <v>71</v>
      </c>
      <c r="F129" s="5">
        <v>4</v>
      </c>
      <c r="G129" s="5"/>
      <c r="H129" s="5" t="s">
        <v>430</v>
      </c>
      <c r="J129" s="5" t="s">
        <v>26</v>
      </c>
      <c r="M129" s="7"/>
      <c r="N129" s="7"/>
      <c r="P129" s="5" t="s">
        <v>38</v>
      </c>
      <c r="R129" s="6">
        <v>750</v>
      </c>
      <c r="AH129" s="5" t="s">
        <v>45</v>
      </c>
      <c r="BR129" s="5" t="s">
        <v>75</v>
      </c>
    </row>
    <row r="130" spans="1:70" ht="14.5" customHeight="1">
      <c r="A130" s="16">
        <v>126</v>
      </c>
      <c r="B130" s="5" t="s">
        <v>73</v>
      </c>
      <c r="C130" s="5" t="s">
        <v>69</v>
      </c>
      <c r="D130" s="5" t="s">
        <v>72</v>
      </c>
      <c r="E130" s="5" t="s">
        <v>71</v>
      </c>
      <c r="F130" s="5">
        <v>6</v>
      </c>
      <c r="G130" s="5">
        <v>2</v>
      </c>
      <c r="H130" s="5" t="s">
        <v>430</v>
      </c>
      <c r="J130" s="5" t="s">
        <v>26</v>
      </c>
      <c r="M130" s="7"/>
      <c r="N130" s="7"/>
      <c r="P130" s="5" t="s">
        <v>38</v>
      </c>
      <c r="R130" s="6">
        <v>1000</v>
      </c>
      <c r="AH130" s="5" t="s">
        <v>45</v>
      </c>
      <c r="BR130" s="5" t="s">
        <v>70</v>
      </c>
    </row>
    <row r="131" spans="1:70" ht="14.5" customHeight="1">
      <c r="A131" s="16">
        <v>127</v>
      </c>
      <c r="B131" s="5" t="s">
        <v>67</v>
      </c>
      <c r="C131" s="5" t="s">
        <v>66</v>
      </c>
      <c r="D131" s="5"/>
      <c r="E131" s="5"/>
      <c r="F131" s="5">
        <v>1</v>
      </c>
      <c r="G131" s="5"/>
      <c r="H131" s="5" t="s">
        <v>430</v>
      </c>
      <c r="J131" s="5" t="s">
        <v>26</v>
      </c>
      <c r="M131" s="5"/>
      <c r="N131" s="5"/>
      <c r="P131" s="5" t="s">
        <v>38</v>
      </c>
      <c r="R131" s="6">
        <v>20000</v>
      </c>
      <c r="AH131" s="5" t="s">
        <v>45</v>
      </c>
      <c r="BR131" s="5"/>
    </row>
    <row r="132" spans="1:70" ht="14.5" customHeight="1">
      <c r="A132" s="16">
        <v>128</v>
      </c>
      <c r="B132" s="1" t="s">
        <v>65</v>
      </c>
      <c r="C132" s="1"/>
      <c r="D132" s="3"/>
      <c r="E132" s="3"/>
      <c r="F132" s="1"/>
      <c r="G132" s="1"/>
      <c r="H132" s="5" t="s">
        <v>430</v>
      </c>
      <c r="J132" s="1" t="s">
        <v>26</v>
      </c>
      <c r="M132" s="2"/>
      <c r="N132" s="2"/>
      <c r="P132" s="1" t="s">
        <v>38</v>
      </c>
      <c r="R132" s="3"/>
      <c r="AH132" s="3" t="s">
        <v>36</v>
      </c>
      <c r="BR132" s="1"/>
    </row>
    <row r="133" spans="1:70" ht="14.5" customHeight="1">
      <c r="A133" s="16">
        <v>129</v>
      </c>
      <c r="B133" s="1" t="s">
        <v>64</v>
      </c>
      <c r="C133" s="1"/>
      <c r="D133" s="3"/>
      <c r="E133" s="3"/>
      <c r="F133" s="1">
        <v>1</v>
      </c>
      <c r="G133" s="1"/>
      <c r="H133" s="5" t="s">
        <v>430</v>
      </c>
      <c r="J133" s="1" t="s">
        <v>53</v>
      </c>
      <c r="K133" s="34" t="s">
        <v>599</v>
      </c>
      <c r="M133" s="2"/>
      <c r="N133" s="2"/>
      <c r="P133" s="1" t="s">
        <v>63</v>
      </c>
      <c r="R133" s="3">
        <v>437</v>
      </c>
      <c r="AH133" s="3" t="s">
        <v>27</v>
      </c>
      <c r="BR133" s="1"/>
    </row>
    <row r="134" spans="1:70" ht="14.5" customHeight="1">
      <c r="A134" s="16">
        <v>130</v>
      </c>
      <c r="B134" s="1" t="s">
        <v>62</v>
      </c>
      <c r="C134" s="1"/>
      <c r="D134" s="3"/>
      <c r="E134" s="3"/>
      <c r="F134" s="1">
        <v>2</v>
      </c>
      <c r="G134" s="1"/>
      <c r="H134" s="5" t="s">
        <v>430</v>
      </c>
      <c r="J134" s="1" t="s">
        <v>26</v>
      </c>
      <c r="M134" s="2"/>
      <c r="N134" s="2"/>
      <c r="P134" s="1" t="s">
        <v>25</v>
      </c>
      <c r="R134" s="3"/>
      <c r="AH134" s="3" t="s">
        <v>27</v>
      </c>
      <c r="BR134" s="1"/>
    </row>
    <row r="135" spans="1:70" ht="14.5" customHeight="1">
      <c r="A135" s="16">
        <v>131</v>
      </c>
      <c r="B135" s="1" t="s">
        <v>61</v>
      </c>
      <c r="C135" s="1"/>
      <c r="D135" s="3"/>
      <c r="E135" s="3"/>
      <c r="F135" s="1">
        <v>1</v>
      </c>
      <c r="G135" s="1"/>
      <c r="H135" s="5" t="s">
        <v>430</v>
      </c>
      <c r="J135" s="1" t="s">
        <v>26</v>
      </c>
      <c r="K135" t="s">
        <v>600</v>
      </c>
      <c r="M135" s="2"/>
      <c r="N135" s="2"/>
      <c r="P135" s="1" t="s">
        <v>25</v>
      </c>
      <c r="R135" s="3"/>
      <c r="AH135" s="3" t="s">
        <v>36</v>
      </c>
      <c r="BR135" s="1"/>
    </row>
    <row r="136" spans="1:70" ht="14.5" customHeight="1">
      <c r="A136" s="16">
        <v>132</v>
      </c>
      <c r="B136" s="1" t="s">
        <v>60</v>
      </c>
      <c r="C136" s="1"/>
      <c r="D136" s="3"/>
      <c r="E136" s="3"/>
      <c r="F136" s="1">
        <v>5</v>
      </c>
      <c r="G136" s="1"/>
      <c r="H136" s="5" t="s">
        <v>430</v>
      </c>
      <c r="J136" s="1" t="s">
        <v>59</v>
      </c>
      <c r="M136" s="2"/>
      <c r="N136" s="2"/>
      <c r="P136" s="1"/>
      <c r="R136" s="3">
        <v>1500</v>
      </c>
      <c r="AH136" s="3" t="s">
        <v>27</v>
      </c>
      <c r="BR136" s="1"/>
    </row>
    <row r="137" spans="1:70" ht="14.5" customHeight="1">
      <c r="A137" s="16">
        <v>133</v>
      </c>
      <c r="B137" s="1" t="s">
        <v>58</v>
      </c>
      <c r="C137" s="1"/>
      <c r="D137" s="3"/>
      <c r="E137" s="3"/>
      <c r="F137" s="1">
        <v>2</v>
      </c>
      <c r="G137" s="1"/>
      <c r="H137" s="5" t="s">
        <v>430</v>
      </c>
      <c r="J137" s="1" t="s">
        <v>26</v>
      </c>
      <c r="M137" s="2"/>
      <c r="N137" s="2"/>
      <c r="P137" s="1" t="s">
        <v>38</v>
      </c>
      <c r="R137" s="3">
        <v>12500</v>
      </c>
      <c r="AH137" s="3" t="s">
        <v>36</v>
      </c>
      <c r="BR137" s="1"/>
    </row>
    <row r="138" spans="1:70" ht="14.5" customHeight="1">
      <c r="A138" s="16">
        <v>134</v>
      </c>
      <c r="B138" s="1" t="s">
        <v>57</v>
      </c>
      <c r="C138" s="1"/>
      <c r="D138" s="3"/>
      <c r="E138" s="3"/>
      <c r="F138" s="1"/>
      <c r="G138" s="1"/>
      <c r="H138" s="5" t="s">
        <v>430</v>
      </c>
      <c r="J138" s="1" t="s">
        <v>41</v>
      </c>
      <c r="M138" s="2"/>
      <c r="N138" s="2"/>
      <c r="P138" s="1" t="s">
        <v>38</v>
      </c>
      <c r="R138" s="3"/>
      <c r="AH138" s="3" t="s">
        <v>45</v>
      </c>
      <c r="BR138" s="1"/>
    </row>
    <row r="139" spans="1:70" ht="14.5" customHeight="1">
      <c r="A139" s="16">
        <v>135</v>
      </c>
      <c r="B139" s="1" t="s">
        <v>56</v>
      </c>
      <c r="C139" s="1"/>
      <c r="D139" s="3"/>
      <c r="E139" s="3"/>
      <c r="F139" s="1">
        <v>1</v>
      </c>
      <c r="G139" s="1"/>
      <c r="H139" s="5" t="s">
        <v>430</v>
      </c>
      <c r="J139" s="1" t="s">
        <v>26</v>
      </c>
      <c r="M139" s="2"/>
      <c r="N139" s="2"/>
      <c r="P139" s="1" t="s">
        <v>25</v>
      </c>
      <c r="R139" s="3">
        <v>2000</v>
      </c>
      <c r="AH139" s="3" t="s">
        <v>45</v>
      </c>
      <c r="BR139" s="1"/>
    </row>
    <row r="140" spans="1:70" ht="14.5" customHeight="1">
      <c r="A140" s="16">
        <v>136</v>
      </c>
      <c r="B140" s="1" t="s">
        <v>54</v>
      </c>
      <c r="C140" s="1"/>
      <c r="D140" s="3"/>
      <c r="E140" s="3"/>
      <c r="F140" s="1"/>
      <c r="G140" s="1"/>
      <c r="H140" s="5" t="s">
        <v>430</v>
      </c>
      <c r="J140" s="1" t="s">
        <v>53</v>
      </c>
      <c r="M140" s="2"/>
      <c r="N140" s="2"/>
      <c r="P140" s="1" t="s">
        <v>25</v>
      </c>
      <c r="R140" s="3"/>
      <c r="AH140" s="3" t="s">
        <v>36</v>
      </c>
      <c r="BR140" s="1"/>
    </row>
    <row r="141" spans="1:70" ht="14.5" customHeight="1">
      <c r="A141" s="16">
        <v>137</v>
      </c>
      <c r="B141" s="1" t="s">
        <v>52</v>
      </c>
      <c r="C141" s="1"/>
      <c r="D141" s="3"/>
      <c r="E141" s="3"/>
      <c r="F141" s="1">
        <v>1</v>
      </c>
      <c r="G141" s="1"/>
      <c r="H141" s="5" t="s">
        <v>430</v>
      </c>
      <c r="J141" s="1" t="s">
        <v>26</v>
      </c>
      <c r="M141" s="2"/>
      <c r="N141" s="2"/>
      <c r="P141" s="1" t="s">
        <v>25</v>
      </c>
      <c r="R141" s="3">
        <v>615</v>
      </c>
      <c r="AH141" s="3" t="s">
        <v>45</v>
      </c>
      <c r="BR141" s="1"/>
    </row>
    <row r="142" spans="1:70" ht="14.5" customHeight="1">
      <c r="A142" s="16">
        <v>138</v>
      </c>
      <c r="B142" s="1" t="s">
        <v>50</v>
      </c>
      <c r="C142" s="1"/>
      <c r="D142" s="3"/>
      <c r="E142" s="3"/>
      <c r="F142" s="1">
        <v>1</v>
      </c>
      <c r="G142" s="1"/>
      <c r="H142" s="5" t="s">
        <v>430</v>
      </c>
      <c r="J142" s="1"/>
      <c r="M142" s="2"/>
      <c r="N142" s="2"/>
      <c r="P142" s="1" t="s">
        <v>25</v>
      </c>
      <c r="R142" s="3">
        <v>70</v>
      </c>
      <c r="AH142" s="3" t="s">
        <v>45</v>
      </c>
      <c r="BR142" s="1"/>
    </row>
    <row r="143" spans="1:70" ht="14.5" customHeight="1">
      <c r="A143" s="16">
        <v>139</v>
      </c>
      <c r="B143" s="1" t="s">
        <v>48</v>
      </c>
      <c r="C143" s="1"/>
      <c r="D143" s="3"/>
      <c r="E143" s="3"/>
      <c r="F143" s="1">
        <v>2</v>
      </c>
      <c r="G143" s="1"/>
      <c r="H143" s="5" t="s">
        <v>430</v>
      </c>
      <c r="J143" s="1" t="s">
        <v>26</v>
      </c>
      <c r="M143" s="2"/>
      <c r="N143" s="2"/>
      <c r="P143" s="1" t="s">
        <v>38</v>
      </c>
      <c r="R143" s="3">
        <v>400</v>
      </c>
      <c r="AH143" s="3" t="s">
        <v>45</v>
      </c>
      <c r="BR143" s="1"/>
    </row>
    <row r="144" spans="1:70" ht="14.5" customHeight="1">
      <c r="A144" s="16">
        <v>140</v>
      </c>
      <c r="B144" s="1" t="s">
        <v>46</v>
      </c>
      <c r="C144" s="1"/>
      <c r="D144" s="3"/>
      <c r="E144" s="3"/>
      <c r="F144" s="1">
        <v>2</v>
      </c>
      <c r="G144" s="1"/>
      <c r="H144" s="5" t="s">
        <v>430</v>
      </c>
      <c r="J144" s="1" t="s">
        <v>26</v>
      </c>
      <c r="K144" t="s">
        <v>601</v>
      </c>
      <c r="M144" s="2"/>
      <c r="N144" s="2"/>
      <c r="P144" s="1" t="s">
        <v>38</v>
      </c>
      <c r="R144" s="3">
        <v>19000</v>
      </c>
      <c r="AH144" s="3" t="s">
        <v>45</v>
      </c>
      <c r="BR144" s="1"/>
    </row>
    <row r="145" spans="1:70" ht="14.5" customHeight="1">
      <c r="A145" s="16">
        <v>141</v>
      </c>
      <c r="B145" s="1" t="s">
        <v>42</v>
      </c>
      <c r="C145" s="1"/>
      <c r="D145" s="3"/>
      <c r="E145" s="3"/>
      <c r="F145" s="1">
        <v>2</v>
      </c>
      <c r="G145" s="1"/>
      <c r="H145" s="5" t="s">
        <v>430</v>
      </c>
      <c r="J145" s="1" t="s">
        <v>41</v>
      </c>
      <c r="M145" s="2"/>
      <c r="N145" s="2"/>
      <c r="P145" s="1" t="s">
        <v>25</v>
      </c>
      <c r="R145" s="3"/>
      <c r="AH145" s="3" t="s">
        <v>27</v>
      </c>
      <c r="BR145" s="1"/>
    </row>
    <row r="146" spans="1:70" ht="14.5" customHeight="1">
      <c r="A146" s="16">
        <v>142</v>
      </c>
      <c r="B146" s="1" t="s">
        <v>40</v>
      </c>
      <c r="C146" s="1"/>
      <c r="D146" s="3"/>
      <c r="E146" s="3"/>
      <c r="F146" s="1">
        <v>1</v>
      </c>
      <c r="G146" s="1"/>
      <c r="H146" s="5" t="s">
        <v>430</v>
      </c>
      <c r="J146" s="1" t="s">
        <v>26</v>
      </c>
      <c r="M146" s="2"/>
      <c r="N146" s="2"/>
      <c r="P146" s="1" t="s">
        <v>38</v>
      </c>
      <c r="R146" s="3"/>
      <c r="AH146" s="3"/>
      <c r="BR146" s="1"/>
    </row>
    <row r="147" spans="1:70" ht="14.5" customHeight="1">
      <c r="A147" s="16">
        <v>143</v>
      </c>
      <c r="B147" s="1" t="s">
        <v>39</v>
      </c>
      <c r="C147" s="1"/>
      <c r="D147" s="3"/>
      <c r="E147" s="3"/>
      <c r="F147" s="1"/>
      <c r="G147" s="1"/>
      <c r="H147" s="5" t="s">
        <v>430</v>
      </c>
      <c r="J147" s="1" t="s">
        <v>26</v>
      </c>
      <c r="M147" s="2"/>
      <c r="N147" s="2"/>
      <c r="P147" s="1" t="s">
        <v>38</v>
      </c>
      <c r="R147" s="3">
        <v>5000</v>
      </c>
      <c r="AH147" s="3"/>
      <c r="BR147" s="1"/>
    </row>
    <row r="148" spans="1:70" ht="14.5" customHeight="1">
      <c r="A148" s="16">
        <v>144</v>
      </c>
      <c r="B148" s="1" t="s">
        <v>37</v>
      </c>
      <c r="C148" s="1"/>
      <c r="D148" s="3"/>
      <c r="E148" s="3"/>
      <c r="F148" s="1"/>
      <c r="G148" s="1"/>
      <c r="H148" s="5" t="s">
        <v>430</v>
      </c>
      <c r="J148" s="1"/>
      <c r="M148" s="2"/>
      <c r="N148" s="2"/>
      <c r="P148" s="1"/>
      <c r="R148" s="3"/>
      <c r="AH148" s="3" t="s">
        <v>36</v>
      </c>
      <c r="BR148" s="1"/>
    </row>
    <row r="149" spans="1:70" ht="14.5" customHeight="1">
      <c r="A149" s="16">
        <v>145</v>
      </c>
      <c r="B149" s="1" t="s">
        <v>35</v>
      </c>
      <c r="C149" s="1"/>
      <c r="D149" s="3"/>
      <c r="E149" s="3"/>
      <c r="F149" s="1"/>
      <c r="G149" s="1"/>
      <c r="H149" s="5" t="s">
        <v>430</v>
      </c>
      <c r="J149" s="1"/>
      <c r="M149" s="2"/>
      <c r="N149" s="2"/>
      <c r="P149" s="1"/>
      <c r="R149" s="3"/>
      <c r="AH149" s="3"/>
      <c r="BR149" s="1"/>
    </row>
    <row r="150" spans="1:70" ht="14.5" customHeight="1">
      <c r="A150" s="16">
        <v>146</v>
      </c>
      <c r="B150" s="1" t="s">
        <v>34</v>
      </c>
      <c r="C150" s="1"/>
      <c r="D150" s="3"/>
      <c r="E150" s="3"/>
      <c r="F150" s="1"/>
      <c r="G150" s="1"/>
      <c r="H150" s="5" t="s">
        <v>430</v>
      </c>
      <c r="J150" s="1"/>
      <c r="M150" s="2"/>
      <c r="N150" s="2"/>
      <c r="P150" s="1"/>
      <c r="R150" s="3"/>
      <c r="AH150" s="3"/>
      <c r="BR150" s="1"/>
    </row>
    <row r="151" spans="1:70" ht="14.5" customHeight="1">
      <c r="A151" s="16">
        <v>147</v>
      </c>
      <c r="B151" s="1" t="s">
        <v>33</v>
      </c>
      <c r="C151" s="1"/>
      <c r="D151" s="3"/>
      <c r="E151" s="3"/>
      <c r="F151" s="1"/>
      <c r="G151" s="1"/>
      <c r="H151" s="5" t="s">
        <v>430</v>
      </c>
      <c r="J151" s="1" t="s">
        <v>26</v>
      </c>
      <c r="M151" s="2"/>
      <c r="N151" s="2"/>
      <c r="P151" s="1"/>
      <c r="R151" s="3"/>
      <c r="AH151" s="3"/>
      <c r="BR151" s="1"/>
    </row>
    <row r="152" spans="1:70" ht="14.5" customHeight="1">
      <c r="A152" s="16">
        <v>148</v>
      </c>
      <c r="B152" s="1" t="s">
        <v>32</v>
      </c>
      <c r="C152" s="1"/>
      <c r="D152" s="3"/>
      <c r="E152" s="3"/>
      <c r="F152" s="1"/>
      <c r="G152" s="1"/>
      <c r="H152" s="5" t="s">
        <v>430</v>
      </c>
      <c r="J152" s="1"/>
      <c r="M152" s="2"/>
      <c r="N152" s="2"/>
      <c r="P152" s="1" t="s">
        <v>25</v>
      </c>
      <c r="R152" s="3">
        <v>5000</v>
      </c>
      <c r="AH152" s="3" t="s">
        <v>27</v>
      </c>
      <c r="BR152" s="1"/>
    </row>
    <row r="153" spans="1:70" ht="14.5" customHeight="1">
      <c r="A153" s="16">
        <v>149</v>
      </c>
      <c r="B153" s="1" t="s">
        <v>30</v>
      </c>
      <c r="C153" s="1"/>
      <c r="D153" s="3"/>
      <c r="E153" s="3"/>
      <c r="F153" s="1"/>
      <c r="G153" s="1"/>
      <c r="H153" s="5" t="s">
        <v>430</v>
      </c>
      <c r="J153" s="1"/>
      <c r="M153" s="2"/>
      <c r="N153" s="2"/>
      <c r="P153" s="1"/>
      <c r="R153" s="3"/>
      <c r="AH153" s="3"/>
      <c r="BR153" s="1"/>
    </row>
    <row r="154" spans="1:70" ht="14.5" customHeight="1">
      <c r="A154" s="16">
        <v>150</v>
      </c>
      <c r="B154" s="1" t="s">
        <v>29</v>
      </c>
      <c r="C154" s="1"/>
      <c r="D154" s="3"/>
      <c r="E154" s="3"/>
      <c r="F154" s="1"/>
      <c r="G154" s="1"/>
      <c r="H154" s="5" t="s">
        <v>430</v>
      </c>
      <c r="J154" s="1" t="s">
        <v>26</v>
      </c>
      <c r="M154" s="2"/>
      <c r="N154" s="2"/>
      <c r="P154" s="1"/>
      <c r="R154" s="3"/>
      <c r="AH154" s="3" t="s">
        <v>27</v>
      </c>
      <c r="BR154" s="1"/>
    </row>
    <row r="155" spans="1:70" ht="14.5" customHeight="1">
      <c r="A155" s="16">
        <v>151</v>
      </c>
      <c r="B155" s="1" t="s">
        <v>28</v>
      </c>
      <c r="C155" s="1" t="s">
        <v>24</v>
      </c>
      <c r="D155" s="3"/>
      <c r="E155" s="3"/>
      <c r="F155" s="1"/>
      <c r="G155" s="1"/>
      <c r="H155" s="5" t="s">
        <v>430</v>
      </c>
      <c r="J155" s="1" t="s">
        <v>26</v>
      </c>
      <c r="M155" s="2"/>
      <c r="N155" s="2"/>
      <c r="P155" s="1" t="s">
        <v>25</v>
      </c>
      <c r="R155" s="3"/>
      <c r="AH155" s="3" t="s">
        <v>27</v>
      </c>
      <c r="BR155" s="1"/>
    </row>
    <row r="156" spans="1:70" ht="14.5" customHeight="1">
      <c r="A156" s="16">
        <v>152</v>
      </c>
      <c r="B156" s="1" t="s">
        <v>23</v>
      </c>
      <c r="C156" s="1"/>
      <c r="D156" s="3"/>
      <c r="E156" s="3"/>
      <c r="F156" s="1"/>
      <c r="G156" s="1"/>
      <c r="H156" s="5" t="s">
        <v>430</v>
      </c>
      <c r="K156" s="1" t="s">
        <v>464</v>
      </c>
      <c r="M156" s="2"/>
      <c r="N156" s="2"/>
      <c r="P156" s="1"/>
      <c r="R156" s="3"/>
      <c r="AH156" s="3"/>
      <c r="BR156" s="1"/>
    </row>
    <row r="157" spans="1:70" ht="14.5" customHeight="1">
      <c r="A157" s="16">
        <v>153</v>
      </c>
      <c r="B157" s="1" t="s">
        <v>22</v>
      </c>
      <c r="C157" s="1"/>
      <c r="D157" s="3"/>
      <c r="E157" s="3"/>
      <c r="F157" s="1"/>
      <c r="G157" s="1"/>
      <c r="H157" s="5" t="s">
        <v>430</v>
      </c>
      <c r="J157" s="1"/>
      <c r="K157" s="1" t="s">
        <v>464</v>
      </c>
      <c r="M157" s="2"/>
      <c r="N157" s="2"/>
      <c r="P157" s="1"/>
      <c r="R157" s="3"/>
      <c r="AH157" s="3"/>
      <c r="BR157" s="1"/>
    </row>
    <row r="158" spans="1:70" ht="14.5" customHeight="1">
      <c r="A158" s="16">
        <v>154</v>
      </c>
      <c r="B158" s="1" t="s">
        <v>21</v>
      </c>
      <c r="C158" s="1"/>
      <c r="D158" s="3"/>
      <c r="E158" s="3"/>
      <c r="F158" s="1"/>
      <c r="G158" s="1"/>
      <c r="H158" s="5" t="s">
        <v>430</v>
      </c>
      <c r="J158" s="1"/>
      <c r="K158" t="s">
        <v>464</v>
      </c>
      <c r="M158" s="2"/>
      <c r="N158" s="2"/>
      <c r="P158" s="1"/>
      <c r="R158" s="3"/>
      <c r="AH158" s="3"/>
      <c r="BR158" s="1"/>
    </row>
    <row r="159" spans="1:70" ht="14.5" customHeight="1">
      <c r="A159" s="16">
        <v>155</v>
      </c>
      <c r="B159" s="1" t="s">
        <v>20</v>
      </c>
      <c r="C159" s="1"/>
      <c r="D159" s="3"/>
      <c r="E159" s="3"/>
      <c r="F159" s="1"/>
      <c r="G159" s="1"/>
      <c r="H159" s="5" t="s">
        <v>430</v>
      </c>
      <c r="J159" s="1"/>
      <c r="K159" t="s">
        <v>464</v>
      </c>
      <c r="M159" s="2"/>
      <c r="N159" s="2"/>
      <c r="P159" s="1"/>
      <c r="R159" s="3"/>
      <c r="AH159" s="3"/>
      <c r="BR159" s="1"/>
    </row>
    <row r="160" spans="1:70" ht="14.5" customHeight="1">
      <c r="A160" s="16">
        <v>156</v>
      </c>
      <c r="B160" s="1" t="s">
        <v>19</v>
      </c>
      <c r="C160" s="1"/>
      <c r="D160" s="3"/>
      <c r="E160" s="3"/>
      <c r="F160" s="1"/>
      <c r="G160" s="1"/>
      <c r="H160" s="5" t="s">
        <v>430</v>
      </c>
      <c r="J160" s="1"/>
      <c r="K160" t="s">
        <v>464</v>
      </c>
      <c r="M160" s="2"/>
      <c r="N160" s="2"/>
      <c r="P160" s="1"/>
      <c r="R160" s="3"/>
      <c r="AH160" s="3"/>
      <c r="BR160" s="1"/>
    </row>
    <row r="161" spans="1:70" ht="14.5" customHeight="1">
      <c r="A161" s="16">
        <v>157</v>
      </c>
      <c r="B161" s="1" t="s">
        <v>18</v>
      </c>
      <c r="C161" s="1"/>
      <c r="D161" s="3"/>
      <c r="E161" s="3"/>
      <c r="F161" s="1"/>
      <c r="G161" s="1"/>
      <c r="H161" s="5" t="s">
        <v>430</v>
      </c>
      <c r="J161" s="1"/>
      <c r="K161" t="s">
        <v>464</v>
      </c>
      <c r="M161" s="2"/>
      <c r="N161" s="2"/>
      <c r="P161" s="1"/>
      <c r="R161" s="3"/>
      <c r="AH161" s="3"/>
      <c r="BR161" s="1"/>
    </row>
    <row r="162" spans="1:70" ht="14.5" customHeight="1">
      <c r="A162" s="16">
        <v>158</v>
      </c>
      <c r="B162" s="1" t="s">
        <v>16</v>
      </c>
      <c r="C162" s="1"/>
      <c r="D162" s="3"/>
      <c r="E162" s="3"/>
      <c r="F162" s="1"/>
      <c r="G162" s="1"/>
      <c r="H162" s="5" t="s">
        <v>430</v>
      </c>
      <c r="J162" s="1"/>
      <c r="K162" t="s">
        <v>464</v>
      </c>
      <c r="M162" s="2"/>
      <c r="N162" s="2"/>
      <c r="P162" s="1"/>
      <c r="R162" s="3"/>
      <c r="AH162" s="3"/>
      <c r="BR162" s="1"/>
    </row>
    <row r="163" spans="1:70" ht="14.5" customHeight="1">
      <c r="A163" s="16">
        <v>159</v>
      </c>
      <c r="B163" s="1" t="s">
        <v>15</v>
      </c>
      <c r="C163" s="1" t="s">
        <v>14</v>
      </c>
      <c r="D163" s="3"/>
      <c r="E163" s="3"/>
      <c r="F163" s="1"/>
      <c r="G163" s="1"/>
      <c r="H163" s="5" t="s">
        <v>430</v>
      </c>
      <c r="J163" s="1"/>
      <c r="K163" t="s">
        <v>436</v>
      </c>
      <c r="M163" s="2"/>
      <c r="N163" s="2"/>
      <c r="P163" s="1"/>
      <c r="R163" s="3"/>
      <c r="AH163" s="3"/>
      <c r="BR163" s="1"/>
    </row>
    <row r="164" spans="1:70" ht="14.5" customHeight="1">
      <c r="A164" s="16">
        <v>160</v>
      </c>
      <c r="B164" s="1" t="s">
        <v>13</v>
      </c>
      <c r="C164" s="1" t="s">
        <v>12</v>
      </c>
      <c r="D164" s="3"/>
      <c r="E164" s="3"/>
      <c r="F164" s="1"/>
      <c r="G164" s="1"/>
      <c r="H164" s="5" t="s">
        <v>430</v>
      </c>
      <c r="J164" s="1"/>
      <c r="K164" t="s">
        <v>435</v>
      </c>
      <c r="M164" s="2"/>
      <c r="N164" s="2"/>
      <c r="P164" s="1"/>
      <c r="R164" s="3"/>
      <c r="AH164" s="3"/>
      <c r="BR164" s="1"/>
    </row>
    <row r="165" spans="1:70" ht="14.5" customHeight="1">
      <c r="A165" s="16">
        <v>161</v>
      </c>
      <c r="B165" s="1" t="s">
        <v>11</v>
      </c>
      <c r="C165" s="1" t="s">
        <v>10</v>
      </c>
      <c r="D165" s="3"/>
      <c r="E165" s="3"/>
      <c r="F165" s="1"/>
      <c r="G165" s="1"/>
      <c r="H165" s="5" t="s">
        <v>430</v>
      </c>
      <c r="J165" s="1"/>
      <c r="K165" t="s">
        <v>436</v>
      </c>
      <c r="M165" s="2"/>
      <c r="N165" s="2"/>
      <c r="P165" s="1"/>
      <c r="R165" s="3"/>
      <c r="AH165" s="3"/>
      <c r="BR165" s="1"/>
    </row>
    <row r="166" spans="1:70" ht="14.5" customHeight="1">
      <c r="A166" s="16">
        <v>162</v>
      </c>
      <c r="B166" s="1" t="s">
        <v>9</v>
      </c>
      <c r="C166" s="1"/>
      <c r="D166" s="3"/>
      <c r="E166" s="3"/>
      <c r="F166" s="1"/>
      <c r="G166" s="1"/>
      <c r="H166" s="5" t="s">
        <v>430</v>
      </c>
      <c r="J166" s="1"/>
      <c r="M166" s="2"/>
      <c r="N166" s="2"/>
      <c r="P166" s="1"/>
      <c r="R166" s="3"/>
      <c r="AH166" s="3"/>
      <c r="BR166" s="1"/>
    </row>
    <row r="167" spans="1:70" ht="14.5" customHeight="1">
      <c r="A167" s="16">
        <v>163</v>
      </c>
      <c r="B167" s="1" t="s">
        <v>8</v>
      </c>
      <c r="C167" s="1"/>
      <c r="D167" s="3"/>
      <c r="E167" s="3"/>
      <c r="F167" s="1"/>
      <c r="G167" s="1"/>
      <c r="H167" s="5" t="s">
        <v>430</v>
      </c>
      <c r="J167" s="1"/>
      <c r="M167" s="2"/>
      <c r="N167" s="2"/>
      <c r="P167" s="1"/>
      <c r="R167" s="3"/>
      <c r="AH167" s="3"/>
      <c r="BR167" s="1"/>
    </row>
    <row r="168" spans="1:70" ht="14.5" customHeight="1">
      <c r="A168" s="16">
        <v>164</v>
      </c>
      <c r="B168" s="1" t="s">
        <v>7</v>
      </c>
      <c r="C168" s="1"/>
      <c r="D168" s="3"/>
      <c r="E168" s="3"/>
      <c r="F168" s="1"/>
      <c r="G168" s="1"/>
      <c r="H168" s="5" t="s">
        <v>430</v>
      </c>
      <c r="J168" s="1"/>
      <c r="M168" s="2"/>
      <c r="N168" s="2"/>
      <c r="P168" s="1"/>
      <c r="R168" s="3"/>
      <c r="AH168" s="3"/>
      <c r="BR168" s="1"/>
    </row>
    <row r="169" spans="1:70" ht="14.5" customHeight="1">
      <c r="A169" s="16">
        <v>165</v>
      </c>
      <c r="B169" s="1" t="s">
        <v>6</v>
      </c>
      <c r="C169" s="1"/>
      <c r="D169" s="3"/>
      <c r="E169" s="3"/>
      <c r="F169" s="1"/>
      <c r="G169" s="1"/>
      <c r="H169" s="5" t="s">
        <v>430</v>
      </c>
      <c r="J169" s="1"/>
      <c r="M169" s="2"/>
      <c r="N169" s="2"/>
      <c r="P169" s="1"/>
      <c r="R169" s="3"/>
      <c r="AH169" s="3"/>
      <c r="BR169" s="1"/>
    </row>
    <row r="170" spans="1:70" ht="14.5" customHeight="1">
      <c r="A170" s="16">
        <v>166</v>
      </c>
      <c r="B170" s="1" t="s">
        <v>5</v>
      </c>
      <c r="C170" s="4" t="s">
        <v>4</v>
      </c>
      <c r="D170" s="3"/>
      <c r="E170" s="3"/>
      <c r="F170" s="1"/>
      <c r="G170" s="1"/>
      <c r="H170" s="5" t="s">
        <v>430</v>
      </c>
      <c r="J170" s="1"/>
      <c r="M170" s="2"/>
      <c r="N170" s="2"/>
      <c r="P170" s="1"/>
      <c r="R170" s="3"/>
      <c r="AH170" s="3"/>
      <c r="BR170" s="1"/>
    </row>
    <row r="171" spans="1:70" ht="14.5" customHeight="1">
      <c r="A171" s="16">
        <v>167</v>
      </c>
      <c r="B171" s="1" t="s">
        <v>3</v>
      </c>
      <c r="C171" s="1"/>
      <c r="D171" s="3"/>
      <c r="E171" s="3"/>
      <c r="F171" s="1"/>
      <c r="G171" s="1"/>
      <c r="H171" s="5" t="s">
        <v>430</v>
      </c>
      <c r="J171" s="1"/>
      <c r="M171" s="2"/>
      <c r="N171" s="2"/>
      <c r="P171" s="1"/>
      <c r="R171" s="3"/>
      <c r="AH171" s="3"/>
      <c r="BR171" s="1"/>
    </row>
    <row r="172" spans="1:70" ht="14.5" customHeight="1">
      <c r="A172" s="16">
        <v>168</v>
      </c>
      <c r="B172" s="1" t="s">
        <v>2</v>
      </c>
      <c r="C172" s="1"/>
      <c r="D172" s="3"/>
      <c r="E172" s="3"/>
      <c r="F172" s="1"/>
      <c r="G172" s="1"/>
      <c r="H172" s="5" t="s">
        <v>430</v>
      </c>
      <c r="J172" s="1"/>
      <c r="M172" s="2"/>
      <c r="N172" s="2"/>
      <c r="P172" s="1"/>
      <c r="R172" s="3"/>
      <c r="AH172" s="3"/>
      <c r="BR172" s="1"/>
    </row>
    <row r="173" spans="1:70" ht="14.5" customHeight="1">
      <c r="A173" s="16">
        <v>169</v>
      </c>
      <c r="B173" s="1" t="s">
        <v>0</v>
      </c>
      <c r="C173" s="1"/>
      <c r="D173" s="3"/>
      <c r="E173" s="3"/>
      <c r="F173" s="1"/>
      <c r="G173" s="1"/>
      <c r="H173" s="5" t="s">
        <v>430</v>
      </c>
      <c r="J173" s="1"/>
      <c r="M173" s="2"/>
      <c r="N173" s="2"/>
      <c r="P173" s="1"/>
      <c r="R173" s="3"/>
      <c r="AH173" s="3"/>
      <c r="BR173" s="1"/>
    </row>
    <row r="174" spans="1:70" ht="14.5" customHeight="1">
      <c r="A174" s="16"/>
    </row>
    <row r="175" spans="1:70" ht="14.5" customHeight="1">
      <c r="A175" s="16"/>
    </row>
    <row r="176" spans="1:70" ht="14.5" customHeight="1">
      <c r="A176" s="16"/>
    </row>
    <row r="177" spans="1:1" ht="14.5" customHeight="1">
      <c r="A177" s="16"/>
    </row>
    <row r="178" spans="1:1" ht="14.5" customHeight="1">
      <c r="A178" s="16"/>
    </row>
    <row r="179" spans="1:1" ht="14.5" customHeight="1">
      <c r="A179" s="16"/>
    </row>
    <row r="180" spans="1:1" ht="14.5" customHeight="1">
      <c r="A180" s="16"/>
    </row>
    <row r="181" spans="1:1" ht="14.5" customHeight="1">
      <c r="A181" s="16"/>
    </row>
    <row r="182" spans="1:1" ht="14.5" customHeight="1">
      <c r="A182" s="16"/>
    </row>
    <row r="183" spans="1:1" ht="14.5" customHeight="1">
      <c r="A183" s="16"/>
    </row>
    <row r="184" spans="1:1" ht="14.5" customHeight="1">
      <c r="A184" s="16"/>
    </row>
    <row r="185" spans="1:1" ht="14.5" customHeight="1">
      <c r="A185" s="16"/>
    </row>
    <row r="186" spans="1:1" ht="14.5" customHeight="1">
      <c r="A186" s="16"/>
    </row>
    <row r="187" spans="1:1" ht="14.5" customHeight="1">
      <c r="A187" s="16"/>
    </row>
    <row r="188" spans="1:1" ht="14.5" customHeight="1">
      <c r="A188" s="16"/>
    </row>
    <row r="189" spans="1:1" ht="14.5" customHeight="1">
      <c r="A189" s="16"/>
    </row>
    <row r="190" spans="1:1" ht="14.5" customHeight="1">
      <c r="A190" s="16"/>
    </row>
    <row r="191" spans="1:1" ht="14.5" customHeight="1">
      <c r="A191" s="16"/>
    </row>
    <row r="192" spans="1:1" ht="14.5" customHeight="1">
      <c r="A192" s="16"/>
    </row>
    <row r="193" spans="1:1" ht="14.5" customHeight="1">
      <c r="A193" s="16"/>
    </row>
    <row r="194" spans="1:1" ht="14.5" customHeight="1">
      <c r="A194" s="16"/>
    </row>
    <row r="195" spans="1:1" ht="14.5" customHeight="1">
      <c r="A195" s="16"/>
    </row>
    <row r="196" spans="1:1" ht="14.5" customHeight="1">
      <c r="A196" s="16"/>
    </row>
    <row r="197" spans="1:1" ht="14.5" customHeight="1">
      <c r="A197" s="16"/>
    </row>
    <row r="198" spans="1:1" ht="14.5" customHeight="1">
      <c r="A198" s="16"/>
    </row>
    <row r="199" spans="1:1" ht="14.5" customHeight="1">
      <c r="A199" s="16"/>
    </row>
    <row r="200" spans="1:1" ht="14.5" customHeight="1">
      <c r="A200" s="16"/>
    </row>
  </sheetData>
  <autoFilter ref="A4:BZ173" xr:uid="{05FA7A3A-AA21-4E14-95D3-9A261AE8B418}"/>
  <mergeCells count="7">
    <mergeCell ref="BX3:BZ3"/>
    <mergeCell ref="B1:B3"/>
    <mergeCell ref="I3:P3"/>
    <mergeCell ref="Q3:AB3"/>
    <mergeCell ref="AC3:BC3"/>
    <mergeCell ref="BD3:BQ3"/>
    <mergeCell ref="BR3:BW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CC826-4F8E-4FD4-A536-54ABB19D7127}">
  <sheetPr>
    <tabColor theme="5" tint="0.59999389629810485"/>
  </sheetPr>
  <dimension ref="A1:CI294"/>
  <sheetViews>
    <sheetView showGridLines="0" topLeftCell="D1" zoomScale="66" zoomScaleNormal="66" workbookViewId="0">
      <pane ySplit="4" topLeftCell="A174" activePane="bottomLeft" state="frozen"/>
      <selection activeCell="E288" sqref="E288"/>
      <selection pane="bottomLeft" activeCell="N266" sqref="N266"/>
    </sheetView>
  </sheetViews>
  <sheetFormatPr defaultRowHeight="14.5" customHeight="1"/>
  <cols>
    <col min="1" max="1" width="11" customWidth="1"/>
    <col min="3" max="3" width="56.36328125" customWidth="1"/>
    <col min="4" max="4" width="62.1796875" customWidth="1"/>
    <col min="5" max="5" width="20.90625" customWidth="1"/>
    <col min="6" max="6" width="17.08984375" customWidth="1"/>
    <col min="7" max="7" width="19.1796875" bestFit="1" customWidth="1"/>
    <col min="8" max="8" width="26.54296875" bestFit="1" customWidth="1"/>
    <col min="9" max="9" width="10.1796875" bestFit="1" customWidth="1"/>
    <col min="10" max="10" width="13.6328125" bestFit="1" customWidth="1"/>
    <col min="11" max="11" width="11.08984375" customWidth="1"/>
    <col min="12" max="12" width="22.36328125" bestFit="1" customWidth="1"/>
    <col min="13" max="13" width="21" customWidth="1"/>
    <col min="14" max="15" width="32.36328125" customWidth="1"/>
    <col min="16" max="16" width="29.54296875" customWidth="1"/>
    <col min="17" max="17" width="18" customWidth="1"/>
    <col min="18" max="18" width="31.54296875" customWidth="1"/>
    <col min="19" max="19" width="22.453125" customWidth="1"/>
    <col min="20" max="20" width="21.81640625" customWidth="1"/>
    <col min="21" max="21" width="21.54296875" bestFit="1" customWidth="1"/>
    <col min="22" max="22" width="23.90625" style="67" customWidth="1"/>
    <col min="23" max="23" width="35.1796875" bestFit="1" customWidth="1"/>
    <col min="24" max="24" width="45.54296875" bestFit="1" customWidth="1"/>
    <col min="25" max="25" width="47.08984375" bestFit="1" customWidth="1"/>
    <col min="26" max="26" width="16.81640625" bestFit="1" customWidth="1"/>
    <col min="27" max="28" width="38.90625" bestFit="1" customWidth="1"/>
    <col min="29" max="29" width="28.08984375" bestFit="1" customWidth="1"/>
    <col min="30" max="30" width="29.81640625" bestFit="1" customWidth="1"/>
    <col min="31" max="31" width="31.6328125" bestFit="1" customWidth="1"/>
    <col min="32" max="32" width="33.54296875" bestFit="1" customWidth="1"/>
    <col min="33" max="33" width="9" bestFit="1" customWidth="1"/>
    <col min="34" max="34" width="26" bestFit="1" customWidth="1"/>
    <col min="35" max="35" width="12.81640625" customWidth="1"/>
    <col min="36" max="36" width="17.1796875" bestFit="1" customWidth="1"/>
    <col min="37" max="37" width="27.54296875" bestFit="1" customWidth="1"/>
    <col min="38" max="38" width="23.6328125" bestFit="1" customWidth="1"/>
    <col min="39" max="39" width="22.54296875" bestFit="1" customWidth="1"/>
    <col min="40" max="40" width="22.6328125" bestFit="1" customWidth="1"/>
    <col min="41" max="41" width="21.81640625" bestFit="1" customWidth="1"/>
    <col min="42" max="42" width="27.81640625" bestFit="1" customWidth="1"/>
    <col min="43" max="43" width="20.81640625" bestFit="1" customWidth="1"/>
    <col min="44" max="44" width="30" bestFit="1" customWidth="1"/>
    <col min="45" max="45" width="33.1796875" bestFit="1" customWidth="1"/>
    <col min="46" max="46" width="40" bestFit="1" customWidth="1"/>
    <col min="47" max="47" width="31.1796875" bestFit="1" customWidth="1"/>
    <col min="48" max="48" width="21.453125" bestFit="1" customWidth="1"/>
    <col min="49" max="49" width="25.1796875" bestFit="1" customWidth="1"/>
    <col min="50" max="50" width="36.1796875" bestFit="1" customWidth="1"/>
    <col min="51" max="51" width="22.36328125" bestFit="1" customWidth="1"/>
    <col min="52" max="52" width="38.90625" bestFit="1" customWidth="1"/>
    <col min="53" max="53" width="32.1796875" bestFit="1" customWidth="1"/>
    <col min="54" max="54" width="23.08984375" bestFit="1" customWidth="1"/>
    <col min="55" max="55" width="28.36328125" bestFit="1" customWidth="1"/>
    <col min="56" max="56" width="28.90625" bestFit="1" customWidth="1"/>
    <col min="57" max="57" width="26.6328125" bestFit="1" customWidth="1"/>
    <col min="58" max="58" width="28.6328125" bestFit="1" customWidth="1"/>
    <col min="59" max="59" width="33.81640625" bestFit="1" customWidth="1"/>
    <col min="60" max="60" width="29.81640625" bestFit="1" customWidth="1"/>
    <col min="61" max="61" width="27.6328125" bestFit="1" customWidth="1"/>
    <col min="62" max="62" width="29.81640625" bestFit="1" customWidth="1"/>
    <col min="63" max="63" width="43.36328125" bestFit="1" customWidth="1"/>
    <col min="64" max="64" width="7.6328125" bestFit="1" customWidth="1"/>
    <col min="65" max="65" width="31.08984375" bestFit="1" customWidth="1"/>
    <col min="66" max="66" width="25.54296875" bestFit="1" customWidth="1"/>
    <col min="67" max="67" width="45.08984375" bestFit="1" customWidth="1"/>
    <col min="68" max="68" width="28.36328125" bestFit="1" customWidth="1"/>
    <col min="69" max="69" width="34.90625" bestFit="1" customWidth="1"/>
    <col min="70" max="70" width="28.6328125" bestFit="1" customWidth="1"/>
    <col min="71" max="71" width="38" bestFit="1" customWidth="1"/>
    <col min="72" max="72" width="16.6328125" bestFit="1" customWidth="1"/>
    <col min="73" max="73" width="43.81640625" bestFit="1" customWidth="1"/>
    <col min="74" max="74" width="47.6328125" bestFit="1" customWidth="1"/>
    <col min="75" max="75" width="22" bestFit="1" customWidth="1"/>
    <col min="76" max="76" width="30.6328125" bestFit="1" customWidth="1"/>
    <col min="77" max="77" width="29.81640625" bestFit="1" customWidth="1"/>
    <col min="78" max="78" width="22.54296875" bestFit="1" customWidth="1"/>
    <col min="79" max="79" width="27.81640625" customWidth="1"/>
    <col min="80" max="80" width="17.90625" customWidth="1"/>
    <col min="81" max="81" width="24.90625" customWidth="1"/>
    <col min="82" max="82" width="31.08984375" customWidth="1"/>
    <col min="83" max="83" width="25.90625" customWidth="1"/>
    <col min="84" max="84" width="16.90625" customWidth="1"/>
    <col min="85" max="85" width="22.90625" customWidth="1"/>
    <col min="86" max="86" width="26.1796875" customWidth="1"/>
    <col min="87" max="87" width="18.1796875" customWidth="1"/>
  </cols>
  <sheetData>
    <row r="1" spans="1:87" ht="14.5" customHeight="1">
      <c r="C1" s="249"/>
      <c r="D1" s="17"/>
      <c r="E1" s="17"/>
      <c r="F1" s="17"/>
      <c r="G1" s="17"/>
      <c r="H1" s="17"/>
      <c r="I1" s="17"/>
      <c r="J1" s="17"/>
      <c r="K1" s="17"/>
    </row>
    <row r="2" spans="1:87" ht="14.5" customHeight="1">
      <c r="C2" s="249"/>
    </row>
    <row r="3" spans="1:87" ht="14.5" customHeight="1">
      <c r="C3" s="249"/>
      <c r="L3" s="260" t="s">
        <v>357</v>
      </c>
      <c r="M3" s="260"/>
      <c r="N3" s="260"/>
      <c r="O3" s="260"/>
      <c r="P3" s="260"/>
      <c r="Q3" s="260"/>
      <c r="R3" s="260"/>
      <c r="S3" s="260"/>
      <c r="T3" s="260"/>
      <c r="U3" s="253" t="s">
        <v>359</v>
      </c>
      <c r="V3" s="253"/>
      <c r="W3" s="253"/>
      <c r="X3" s="253"/>
      <c r="Y3" s="253"/>
      <c r="Z3" s="253"/>
      <c r="AA3" s="253"/>
      <c r="AB3" s="253"/>
      <c r="AC3" s="253"/>
      <c r="AD3" s="253"/>
      <c r="AE3" s="253"/>
      <c r="AF3" s="253"/>
      <c r="AG3" s="261" t="s">
        <v>371</v>
      </c>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58" t="s">
        <v>396</v>
      </c>
      <c r="BN3" s="258"/>
      <c r="BO3" s="258"/>
      <c r="BP3" s="258"/>
      <c r="BQ3" s="258"/>
      <c r="BR3" s="258"/>
      <c r="BS3" s="258"/>
      <c r="BT3" s="258"/>
      <c r="BU3" s="258"/>
      <c r="BV3" s="258"/>
      <c r="BW3" s="258"/>
      <c r="BX3" s="258"/>
      <c r="BY3" s="258"/>
      <c r="BZ3" s="258"/>
      <c r="CA3" s="262" t="s">
        <v>410</v>
      </c>
      <c r="CB3" s="262"/>
      <c r="CC3" s="262"/>
      <c r="CD3" s="262"/>
      <c r="CE3" s="262"/>
      <c r="CF3" s="262"/>
      <c r="CG3" s="260" t="s">
        <v>417</v>
      </c>
      <c r="CH3" s="260"/>
      <c r="CI3" s="260"/>
    </row>
    <row r="4" spans="1:87" ht="14.5" customHeight="1">
      <c r="A4" s="21" t="s">
        <v>896</v>
      </c>
      <c r="B4" s="20" t="s">
        <v>347</v>
      </c>
      <c r="C4" s="20" t="s">
        <v>342</v>
      </c>
      <c r="D4" s="21" t="s">
        <v>343</v>
      </c>
      <c r="E4" s="21" t="s">
        <v>1058</v>
      </c>
      <c r="F4" s="21" t="s">
        <v>1040</v>
      </c>
      <c r="G4" s="21" t="s">
        <v>427</v>
      </c>
      <c r="H4" s="21" t="s">
        <v>428</v>
      </c>
      <c r="I4" s="21" t="s">
        <v>348</v>
      </c>
      <c r="J4" s="21" t="s">
        <v>429</v>
      </c>
      <c r="K4" s="21" t="s">
        <v>344</v>
      </c>
      <c r="L4" s="21" t="s">
        <v>351</v>
      </c>
      <c r="M4" s="21" t="s">
        <v>349</v>
      </c>
      <c r="N4" s="21" t="s">
        <v>350</v>
      </c>
      <c r="O4" s="21" t="s">
        <v>1065</v>
      </c>
      <c r="P4" s="21" t="s">
        <v>352</v>
      </c>
      <c r="Q4" s="21" t="s">
        <v>353</v>
      </c>
      <c r="R4" s="21" t="s">
        <v>354</v>
      </c>
      <c r="S4" s="21" t="s">
        <v>355</v>
      </c>
      <c r="T4" s="21" t="s">
        <v>356</v>
      </c>
      <c r="U4" s="21" t="s">
        <v>358</v>
      </c>
      <c r="V4" s="68" t="s">
        <v>424</v>
      </c>
      <c r="W4" s="21" t="s">
        <v>361</v>
      </c>
      <c r="X4" s="21" t="s">
        <v>362</v>
      </c>
      <c r="Y4" s="21" t="s">
        <v>425</v>
      </c>
      <c r="Z4" s="21" t="s">
        <v>426</v>
      </c>
      <c r="AA4" s="21" t="s">
        <v>365</v>
      </c>
      <c r="AB4" s="21" t="s">
        <v>366</v>
      </c>
      <c r="AC4" s="21" t="s">
        <v>367</v>
      </c>
      <c r="AD4" s="21" t="s">
        <v>368</v>
      </c>
      <c r="AE4" s="21" t="s">
        <v>369</v>
      </c>
      <c r="AF4" s="21" t="s">
        <v>370</v>
      </c>
      <c r="AG4" s="21" t="s">
        <v>542</v>
      </c>
      <c r="AH4" s="21" t="s">
        <v>543</v>
      </c>
      <c r="AI4" s="21" t="s">
        <v>372</v>
      </c>
      <c r="AJ4" s="21" t="s">
        <v>373</v>
      </c>
      <c r="AK4" s="21" t="s">
        <v>545</v>
      </c>
      <c r="AL4" s="21" t="s">
        <v>544</v>
      </c>
      <c r="AM4" s="21" t="s">
        <v>374</v>
      </c>
      <c r="AN4" s="21" t="s">
        <v>546</v>
      </c>
      <c r="AO4" s="21" t="s">
        <v>375</v>
      </c>
      <c r="AP4" s="21" t="s">
        <v>376</v>
      </c>
      <c r="AQ4" s="21" t="s">
        <v>377</v>
      </c>
      <c r="AR4" s="21" t="s">
        <v>378</v>
      </c>
      <c r="AS4" s="21" t="s">
        <v>379</v>
      </c>
      <c r="AT4" s="21" t="s">
        <v>380</v>
      </c>
      <c r="AU4" s="21" t="s">
        <v>381</v>
      </c>
      <c r="AV4" s="21" t="s">
        <v>382</v>
      </c>
      <c r="AW4" s="21" t="s">
        <v>383</v>
      </c>
      <c r="AX4" s="21" t="s">
        <v>384</v>
      </c>
      <c r="AY4" s="21" t="s">
        <v>385</v>
      </c>
      <c r="AZ4" s="21" t="s">
        <v>386</v>
      </c>
      <c r="BA4" s="21" t="s">
        <v>387</v>
      </c>
      <c r="BB4" s="21" t="s">
        <v>388</v>
      </c>
      <c r="BC4" s="21" t="s">
        <v>389</v>
      </c>
      <c r="BD4" s="21" t="s">
        <v>390</v>
      </c>
      <c r="BE4" s="21" t="s">
        <v>391</v>
      </c>
      <c r="BF4" s="21" t="s">
        <v>392</v>
      </c>
      <c r="BG4" s="21" t="s">
        <v>393</v>
      </c>
      <c r="BH4" s="21" t="s">
        <v>1056</v>
      </c>
      <c r="BI4" s="21" t="s">
        <v>1061</v>
      </c>
      <c r="BJ4" s="21" t="s">
        <v>394</v>
      </c>
      <c r="BK4" s="21" t="s">
        <v>395</v>
      </c>
      <c r="BL4" s="21" t="s">
        <v>345</v>
      </c>
      <c r="BM4" s="21" t="s">
        <v>397</v>
      </c>
      <c r="BN4" s="21" t="s">
        <v>398</v>
      </c>
      <c r="BO4" s="21" t="s">
        <v>399</v>
      </c>
      <c r="BP4" s="21" t="s">
        <v>400</v>
      </c>
      <c r="BQ4" s="21" t="s">
        <v>401</v>
      </c>
      <c r="BR4" s="21" t="s">
        <v>402</v>
      </c>
      <c r="BS4" s="21" t="s">
        <v>403</v>
      </c>
      <c r="BT4" s="21" t="s">
        <v>404</v>
      </c>
      <c r="BU4" s="21" t="s">
        <v>405</v>
      </c>
      <c r="BV4" s="21" t="s">
        <v>406</v>
      </c>
      <c r="BW4" s="21" t="s">
        <v>407</v>
      </c>
      <c r="BX4" s="21" t="s">
        <v>408</v>
      </c>
      <c r="BY4" s="21" t="s">
        <v>1062</v>
      </c>
      <c r="BZ4" s="21" t="s">
        <v>409</v>
      </c>
      <c r="CA4" s="21" t="s">
        <v>411</v>
      </c>
      <c r="CB4" s="21" t="s">
        <v>412</v>
      </c>
      <c r="CC4" s="21" t="s">
        <v>413</v>
      </c>
      <c r="CD4" s="21" t="s">
        <v>414</v>
      </c>
      <c r="CE4" s="21" t="s">
        <v>415</v>
      </c>
      <c r="CF4" s="21" t="s">
        <v>416</v>
      </c>
      <c r="CG4" s="21" t="s">
        <v>418</v>
      </c>
      <c r="CH4" s="21" t="s">
        <v>419</v>
      </c>
      <c r="CI4" s="21" t="s">
        <v>420</v>
      </c>
    </row>
    <row r="5" spans="1:87" ht="14.5" hidden="1" customHeight="1">
      <c r="A5" s="69" t="s">
        <v>205</v>
      </c>
      <c r="B5" s="69">
        <v>1</v>
      </c>
      <c r="C5" s="70" t="s">
        <v>316</v>
      </c>
      <c r="D5" s="70"/>
      <c r="E5" s="70" t="s">
        <v>1060</v>
      </c>
      <c r="F5" s="70" t="s">
        <v>1063</v>
      </c>
      <c r="G5" s="70" t="s">
        <v>197</v>
      </c>
      <c r="H5" s="70" t="s">
        <v>84</v>
      </c>
      <c r="I5" s="70">
        <v>1</v>
      </c>
      <c r="J5" s="70"/>
      <c r="K5" s="70" t="s">
        <v>430</v>
      </c>
      <c r="L5" s="66"/>
      <c r="M5" s="70" t="s">
        <v>53</v>
      </c>
      <c r="N5" s="66" t="s">
        <v>433</v>
      </c>
      <c r="O5" s="66" t="s">
        <v>1066</v>
      </c>
      <c r="P5" s="66"/>
      <c r="Q5" s="71" t="s">
        <v>203</v>
      </c>
      <c r="R5" s="70" t="s">
        <v>271</v>
      </c>
      <c r="S5" s="66"/>
      <c r="T5" s="70" t="s">
        <v>132</v>
      </c>
      <c r="U5" s="66"/>
      <c r="V5" s="72">
        <v>4000</v>
      </c>
      <c r="W5" s="66"/>
      <c r="X5" s="66"/>
      <c r="Y5" s="66"/>
      <c r="Z5" s="66"/>
      <c r="AA5" s="66"/>
      <c r="AB5" s="66"/>
      <c r="AC5" s="66"/>
      <c r="AD5" s="66"/>
      <c r="AE5" s="66"/>
      <c r="AF5" s="66"/>
      <c r="AG5" s="66"/>
      <c r="AH5" s="66"/>
      <c r="AI5" s="66"/>
      <c r="AJ5" s="66"/>
      <c r="AK5" s="66"/>
      <c r="AL5" s="66"/>
      <c r="AM5" s="66"/>
      <c r="AN5" s="66"/>
      <c r="AO5" s="66"/>
      <c r="AP5" s="66"/>
      <c r="AQ5" s="70" t="s">
        <v>36</v>
      </c>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70"/>
      <c r="CB5" s="66"/>
      <c r="CC5" s="66"/>
      <c r="CD5" s="66"/>
      <c r="CE5" s="66"/>
      <c r="CF5" s="66"/>
      <c r="CG5" s="66"/>
      <c r="CH5" s="66"/>
      <c r="CI5" s="66"/>
    </row>
    <row r="6" spans="1:87" ht="14.5" hidden="1" customHeight="1">
      <c r="A6" s="69" t="s">
        <v>205</v>
      </c>
      <c r="B6" s="69">
        <v>2</v>
      </c>
      <c r="C6" s="70" t="s">
        <v>315</v>
      </c>
      <c r="D6" s="70"/>
      <c r="E6" s="70" t="s">
        <v>1060</v>
      </c>
      <c r="F6" s="70" t="s">
        <v>1063</v>
      </c>
      <c r="G6" s="70" t="s">
        <v>197</v>
      </c>
      <c r="H6" s="70" t="s">
        <v>84</v>
      </c>
      <c r="I6" s="70">
        <v>1</v>
      </c>
      <c r="J6" s="70"/>
      <c r="K6" s="70" t="s">
        <v>430</v>
      </c>
      <c r="L6" s="66"/>
      <c r="M6" s="70" t="s">
        <v>53</v>
      </c>
      <c r="N6" s="66" t="s">
        <v>433</v>
      </c>
      <c r="O6" s="66" t="s">
        <v>1066</v>
      </c>
      <c r="P6" s="66"/>
      <c r="Q6" s="71" t="s">
        <v>203</v>
      </c>
      <c r="R6" s="70" t="s">
        <v>314</v>
      </c>
      <c r="S6" s="66"/>
      <c r="T6" s="70" t="s">
        <v>132</v>
      </c>
      <c r="U6" s="66"/>
      <c r="V6" s="72">
        <v>0.7</v>
      </c>
      <c r="W6" s="66"/>
      <c r="X6" s="66"/>
      <c r="Y6" s="66"/>
      <c r="Z6" s="66"/>
      <c r="AA6" s="66"/>
      <c r="AB6" s="66"/>
      <c r="AC6" s="66"/>
      <c r="AD6" s="66"/>
      <c r="AE6" s="66"/>
      <c r="AF6" s="66"/>
      <c r="AG6" s="66"/>
      <c r="AH6" s="66"/>
      <c r="AI6" s="66"/>
      <c r="AJ6" s="66"/>
      <c r="AK6" s="66"/>
      <c r="AL6" s="66"/>
      <c r="AM6" s="66"/>
      <c r="AN6" s="66"/>
      <c r="AO6" s="66"/>
      <c r="AP6" s="66"/>
      <c r="AQ6" s="70" t="s">
        <v>27</v>
      </c>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70"/>
      <c r="CB6" s="66"/>
      <c r="CC6" s="66"/>
      <c r="CD6" s="66"/>
      <c r="CE6" s="66"/>
      <c r="CF6" s="66"/>
      <c r="CG6" s="66"/>
      <c r="CH6" s="66"/>
      <c r="CI6" s="66"/>
    </row>
    <row r="7" spans="1:87" ht="14.5" customHeight="1">
      <c r="A7" s="69" t="s">
        <v>205</v>
      </c>
      <c r="B7" s="69">
        <v>3</v>
      </c>
      <c r="C7" s="70" t="s">
        <v>313</v>
      </c>
      <c r="D7" s="70"/>
      <c r="E7" s="70" t="s">
        <v>1060</v>
      </c>
      <c r="F7" s="70" t="s">
        <v>1063</v>
      </c>
      <c r="G7" s="70" t="s">
        <v>197</v>
      </c>
      <c r="H7" s="70" t="s">
        <v>84</v>
      </c>
      <c r="I7" s="70">
        <v>1</v>
      </c>
      <c r="J7" s="70"/>
      <c r="K7" s="70" t="s">
        <v>430</v>
      </c>
      <c r="L7" s="66"/>
      <c r="M7" s="70" t="s">
        <v>53</v>
      </c>
      <c r="N7" s="66" t="s">
        <v>564</v>
      </c>
      <c r="O7" s="66" t="s">
        <v>1066</v>
      </c>
      <c r="P7" s="66"/>
      <c r="Q7" s="71" t="s">
        <v>203</v>
      </c>
      <c r="R7" s="70" t="s">
        <v>227</v>
      </c>
      <c r="S7" s="66"/>
      <c r="T7" s="70" t="s">
        <v>63</v>
      </c>
      <c r="U7" s="66"/>
      <c r="V7" s="72">
        <v>81.466220000000007</v>
      </c>
      <c r="W7" s="66"/>
      <c r="X7" s="66"/>
      <c r="Y7" s="66"/>
      <c r="Z7" s="66"/>
      <c r="AA7" s="66"/>
      <c r="AB7" s="66"/>
      <c r="AC7" s="66"/>
      <c r="AD7" s="66"/>
      <c r="AE7" s="66"/>
      <c r="AF7" s="66"/>
      <c r="AG7" s="66"/>
      <c r="AH7" s="66"/>
      <c r="AI7" s="66"/>
      <c r="AJ7" s="66"/>
      <c r="AK7" s="66"/>
      <c r="AL7" s="66"/>
      <c r="AM7" s="66"/>
      <c r="AN7" s="66"/>
      <c r="AO7" s="66"/>
      <c r="AP7" s="66"/>
      <c r="AQ7" s="70" t="s">
        <v>45</v>
      </c>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70"/>
      <c r="CB7" s="66"/>
      <c r="CC7" s="66"/>
      <c r="CD7" s="66"/>
      <c r="CE7" s="66"/>
      <c r="CF7" s="66"/>
      <c r="CG7" s="66"/>
      <c r="CH7" s="66"/>
      <c r="CI7" s="66"/>
    </row>
    <row r="8" spans="1:87" ht="14.5" customHeight="1">
      <c r="A8" s="69" t="s">
        <v>205</v>
      </c>
      <c r="B8" s="69">
        <v>4</v>
      </c>
      <c r="C8" s="70" t="s">
        <v>312</v>
      </c>
      <c r="D8" s="70"/>
      <c r="E8" s="70" t="s">
        <v>1060</v>
      </c>
      <c r="F8" s="70" t="s">
        <v>1063</v>
      </c>
      <c r="G8" s="70" t="s">
        <v>197</v>
      </c>
      <c r="H8" s="70" t="s">
        <v>84</v>
      </c>
      <c r="I8" s="70">
        <v>1</v>
      </c>
      <c r="J8" s="70"/>
      <c r="K8" s="70" t="s">
        <v>430</v>
      </c>
      <c r="L8" s="66"/>
      <c r="M8" s="70" t="s">
        <v>53</v>
      </c>
      <c r="N8" s="66" t="s">
        <v>492</v>
      </c>
      <c r="O8" s="66" t="s">
        <v>1066</v>
      </c>
      <c r="P8" s="66"/>
      <c r="Q8" s="71" t="s">
        <v>203</v>
      </c>
      <c r="R8" s="70" t="s">
        <v>227</v>
      </c>
      <c r="S8" s="66"/>
      <c r="T8" s="70" t="s">
        <v>63</v>
      </c>
      <c r="U8" s="66"/>
      <c r="V8" s="72">
        <v>5121.6000000000004</v>
      </c>
      <c r="W8" s="66"/>
      <c r="X8" s="66"/>
      <c r="Y8" s="66"/>
      <c r="Z8" s="66"/>
      <c r="AA8" s="66"/>
      <c r="AB8" s="66"/>
      <c r="AC8" s="66"/>
      <c r="AD8" s="66"/>
      <c r="AE8" s="66"/>
      <c r="AF8" s="66"/>
      <c r="AG8" s="66"/>
      <c r="AH8" s="66"/>
      <c r="AI8" s="66"/>
      <c r="AJ8" s="66"/>
      <c r="AK8" s="66"/>
      <c r="AL8" s="66"/>
      <c r="AM8" s="66"/>
      <c r="AN8" s="66"/>
      <c r="AO8" s="66"/>
      <c r="AP8" s="66"/>
      <c r="AQ8" s="70" t="s">
        <v>45</v>
      </c>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70"/>
      <c r="CB8" s="66"/>
      <c r="CC8" s="66"/>
      <c r="CD8" s="66"/>
      <c r="CE8" s="66"/>
      <c r="CF8" s="66"/>
      <c r="CG8" s="66"/>
      <c r="CH8" s="66"/>
      <c r="CI8" s="66"/>
    </row>
    <row r="9" spans="1:87" ht="14.5" hidden="1" customHeight="1">
      <c r="A9" s="69" t="s">
        <v>205</v>
      </c>
      <c r="B9" s="69">
        <v>5</v>
      </c>
      <c r="C9" s="70" t="s">
        <v>311</v>
      </c>
      <c r="D9" s="70"/>
      <c r="E9" s="70" t="s">
        <v>1060</v>
      </c>
      <c r="F9" s="70" t="s">
        <v>1063</v>
      </c>
      <c r="G9" s="70" t="s">
        <v>72</v>
      </c>
      <c r="H9" s="70" t="s">
        <v>100</v>
      </c>
      <c r="I9" s="70">
        <v>2</v>
      </c>
      <c r="J9" s="70">
        <v>1</v>
      </c>
      <c r="K9" s="70" t="s">
        <v>430</v>
      </c>
      <c r="L9" s="66"/>
      <c r="M9" s="70" t="s">
        <v>53</v>
      </c>
      <c r="N9" s="66" t="s">
        <v>556</v>
      </c>
      <c r="O9" s="66" t="s">
        <v>1068</v>
      </c>
      <c r="P9" s="66"/>
      <c r="Q9" s="71" t="s">
        <v>237</v>
      </c>
      <c r="R9" s="70" t="s">
        <v>282</v>
      </c>
      <c r="S9" s="66"/>
      <c r="T9" s="70" t="s">
        <v>25</v>
      </c>
      <c r="U9" s="66"/>
      <c r="V9" s="72">
        <v>1</v>
      </c>
      <c r="W9" s="66"/>
      <c r="X9" s="66"/>
      <c r="Y9" s="66"/>
      <c r="Z9" s="66"/>
      <c r="AA9" s="66"/>
      <c r="AB9" s="66"/>
      <c r="AC9" s="66"/>
      <c r="AD9" s="66"/>
      <c r="AE9" s="66"/>
      <c r="AF9" s="66"/>
      <c r="AG9" s="66"/>
      <c r="AH9" s="66"/>
      <c r="AI9" s="66"/>
      <c r="AJ9" s="66"/>
      <c r="AK9" s="66"/>
      <c r="AL9" s="66"/>
      <c r="AM9" s="66"/>
      <c r="AN9" s="66"/>
      <c r="AO9" s="66"/>
      <c r="AP9" s="66"/>
      <c r="AQ9" s="70" t="s">
        <v>27</v>
      </c>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70" t="s">
        <v>70</v>
      </c>
      <c r="CB9" s="66"/>
      <c r="CC9" s="66"/>
      <c r="CD9" s="66"/>
      <c r="CE9" s="66"/>
      <c r="CF9" s="66"/>
      <c r="CG9" s="66"/>
      <c r="CH9" s="66"/>
      <c r="CI9" s="66"/>
    </row>
    <row r="10" spans="1:87" ht="14.5" hidden="1" customHeight="1">
      <c r="A10" s="69" t="s">
        <v>205</v>
      </c>
      <c r="B10" s="69">
        <v>6</v>
      </c>
      <c r="C10" s="70" t="s">
        <v>310</v>
      </c>
      <c r="D10" s="70"/>
      <c r="E10" s="70" t="s">
        <v>1060</v>
      </c>
      <c r="F10" s="70" t="s">
        <v>1063</v>
      </c>
      <c r="G10" s="70" t="s">
        <v>197</v>
      </c>
      <c r="H10" s="70" t="s">
        <v>84</v>
      </c>
      <c r="I10" s="70">
        <v>1</v>
      </c>
      <c r="J10" s="70"/>
      <c r="K10" s="70" t="s">
        <v>430</v>
      </c>
      <c r="L10" s="66"/>
      <c r="M10" s="70" t="s">
        <v>53</v>
      </c>
      <c r="N10" s="66" t="s">
        <v>492</v>
      </c>
      <c r="O10" s="66" t="s">
        <v>1066</v>
      </c>
      <c r="P10" s="66"/>
      <c r="Q10" s="71" t="s">
        <v>203</v>
      </c>
      <c r="R10" s="70" t="s">
        <v>227</v>
      </c>
      <c r="S10" s="66"/>
      <c r="T10" s="70" t="s">
        <v>63</v>
      </c>
      <c r="U10" s="66"/>
      <c r="V10" s="72">
        <v>140</v>
      </c>
      <c r="W10" s="66"/>
      <c r="X10" s="66"/>
      <c r="Y10" s="66"/>
      <c r="Z10" s="66"/>
      <c r="AA10" s="66"/>
      <c r="AB10" s="66"/>
      <c r="AC10" s="66"/>
      <c r="AD10" s="66"/>
      <c r="AE10" s="66"/>
      <c r="AF10" s="66"/>
      <c r="AG10" s="66"/>
      <c r="AH10" s="66"/>
      <c r="AI10" s="66"/>
      <c r="AJ10" s="66"/>
      <c r="AK10" s="66"/>
      <c r="AL10" s="66"/>
      <c r="AM10" s="66"/>
      <c r="AN10" s="66"/>
      <c r="AO10" s="66"/>
      <c r="AP10" s="66"/>
      <c r="AQ10" s="70" t="s">
        <v>27</v>
      </c>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70"/>
      <c r="CB10" s="66"/>
      <c r="CC10" s="66"/>
      <c r="CD10" s="66"/>
      <c r="CE10" s="66"/>
      <c r="CF10" s="66"/>
      <c r="CG10" s="66"/>
      <c r="CH10" s="66"/>
      <c r="CI10" s="66"/>
    </row>
    <row r="11" spans="1:87" ht="14.5" customHeight="1">
      <c r="A11" s="69" t="s">
        <v>205</v>
      </c>
      <c r="B11" s="69">
        <v>7</v>
      </c>
      <c r="C11" s="70" t="s">
        <v>309</v>
      </c>
      <c r="D11" s="70"/>
      <c r="E11" s="70" t="s">
        <v>1060</v>
      </c>
      <c r="F11" s="70" t="s">
        <v>1063</v>
      </c>
      <c r="G11" s="70" t="s">
        <v>197</v>
      </c>
      <c r="H11" s="70" t="s">
        <v>84</v>
      </c>
      <c r="I11" s="70">
        <v>1</v>
      </c>
      <c r="J11" s="70"/>
      <c r="K11" s="70" t="s">
        <v>430</v>
      </c>
      <c r="L11" s="66"/>
      <c r="M11" s="70" t="s">
        <v>53</v>
      </c>
      <c r="N11" s="66" t="s">
        <v>556</v>
      </c>
      <c r="O11" s="66" t="s">
        <v>1068</v>
      </c>
      <c r="P11" s="66"/>
      <c r="Q11" s="71" t="s">
        <v>203</v>
      </c>
      <c r="R11" s="70" t="s">
        <v>227</v>
      </c>
      <c r="S11" s="66"/>
      <c r="T11" s="70" t="s">
        <v>63</v>
      </c>
      <c r="U11" s="66"/>
      <c r="V11" s="72">
        <v>7000</v>
      </c>
      <c r="W11" s="66"/>
      <c r="X11" s="66"/>
      <c r="Y11" s="66"/>
      <c r="Z11" s="66"/>
      <c r="AA11" s="66"/>
      <c r="AB11" s="66"/>
      <c r="AC11" s="66"/>
      <c r="AD11" s="66"/>
      <c r="AE11" s="66"/>
      <c r="AF11" s="66"/>
      <c r="AG11" s="66"/>
      <c r="AH11" s="66"/>
      <c r="AI11" s="66"/>
      <c r="AJ11" s="66"/>
      <c r="AK11" s="66"/>
      <c r="AL11" s="66"/>
      <c r="AM11" s="66"/>
      <c r="AN11" s="66"/>
      <c r="AO11" s="66"/>
      <c r="AP11" s="66"/>
      <c r="AQ11" s="70" t="s">
        <v>45</v>
      </c>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70"/>
      <c r="CB11" s="66"/>
      <c r="CC11" s="66"/>
      <c r="CD11" s="66"/>
      <c r="CE11" s="66"/>
      <c r="CF11" s="66"/>
      <c r="CG11" s="66"/>
      <c r="CH11" s="66"/>
      <c r="CI11" s="66"/>
    </row>
    <row r="12" spans="1:87" ht="14.5" hidden="1" customHeight="1">
      <c r="A12" s="69" t="s">
        <v>205</v>
      </c>
      <c r="B12" s="69">
        <v>8</v>
      </c>
      <c r="C12" s="70" t="s">
        <v>308</v>
      </c>
      <c r="D12" s="70"/>
      <c r="E12" s="70" t="s">
        <v>1060</v>
      </c>
      <c r="F12" s="70" t="s">
        <v>1063</v>
      </c>
      <c r="G12" s="70" t="s">
        <v>197</v>
      </c>
      <c r="H12" s="70" t="s">
        <v>84</v>
      </c>
      <c r="I12" s="70">
        <v>3</v>
      </c>
      <c r="J12" s="70"/>
      <c r="K12" s="70" t="s">
        <v>430</v>
      </c>
      <c r="L12" s="66"/>
      <c r="M12" s="70" t="s">
        <v>41</v>
      </c>
      <c r="N12" s="66" t="s">
        <v>436</v>
      </c>
      <c r="O12" s="66" t="s">
        <v>1068</v>
      </c>
      <c r="P12" s="66"/>
      <c r="Q12" s="71" t="s">
        <v>241</v>
      </c>
      <c r="R12" s="70" t="s">
        <v>307</v>
      </c>
      <c r="S12" s="66"/>
      <c r="T12" s="70"/>
      <c r="U12" s="66"/>
      <c r="V12" s="72">
        <v>10</v>
      </c>
      <c r="W12" s="66"/>
      <c r="X12" s="66"/>
      <c r="Y12" s="66"/>
      <c r="Z12" s="66"/>
      <c r="AA12" s="66"/>
      <c r="AB12" s="66"/>
      <c r="AC12" s="66"/>
      <c r="AD12" s="66"/>
      <c r="AE12" s="66"/>
      <c r="AF12" s="66"/>
      <c r="AG12" s="66"/>
      <c r="AH12" s="66"/>
      <c r="AI12" s="66"/>
      <c r="AJ12" s="66"/>
      <c r="AK12" s="66"/>
      <c r="AL12" s="66"/>
      <c r="AM12" s="66"/>
      <c r="AN12" s="66"/>
      <c r="AO12" s="66"/>
      <c r="AP12" s="66"/>
      <c r="AQ12" s="70" t="s">
        <v>27</v>
      </c>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70"/>
      <c r="CB12" s="66"/>
      <c r="CC12" s="66"/>
      <c r="CD12" s="66"/>
      <c r="CE12" s="66"/>
      <c r="CF12" s="66"/>
      <c r="CG12" s="66"/>
      <c r="CH12" s="66"/>
      <c r="CI12" s="66"/>
    </row>
    <row r="13" spans="1:87" ht="14.5" customHeight="1">
      <c r="A13" s="69" t="s">
        <v>205</v>
      </c>
      <c r="B13" s="69">
        <v>9</v>
      </c>
      <c r="C13" s="70" t="s">
        <v>306</v>
      </c>
      <c r="D13" s="70" t="s">
        <v>305</v>
      </c>
      <c r="E13" s="70" t="s">
        <v>1060</v>
      </c>
      <c r="F13" s="70" t="s">
        <v>1063</v>
      </c>
      <c r="G13" s="70" t="s">
        <v>85</v>
      </c>
      <c r="H13" s="70" t="s">
        <v>84</v>
      </c>
      <c r="I13" s="70">
        <v>1</v>
      </c>
      <c r="J13" s="70">
        <v>2</v>
      </c>
      <c r="K13" s="70" t="s">
        <v>430</v>
      </c>
      <c r="L13" s="66"/>
      <c r="M13" s="70" t="s">
        <v>41</v>
      </c>
      <c r="N13" s="66" t="s">
        <v>436</v>
      </c>
      <c r="O13" s="66" t="s">
        <v>1068</v>
      </c>
      <c r="P13" s="66"/>
      <c r="Q13" s="71" t="s">
        <v>237</v>
      </c>
      <c r="R13" s="70" t="s">
        <v>249</v>
      </c>
      <c r="S13" s="66"/>
      <c r="T13" s="70" t="s">
        <v>63</v>
      </c>
      <c r="U13" s="66"/>
      <c r="V13" s="72">
        <v>2600</v>
      </c>
      <c r="W13" s="66"/>
      <c r="X13" s="66"/>
      <c r="Y13" s="66"/>
      <c r="Z13" s="66"/>
      <c r="AA13" s="66"/>
      <c r="AB13" s="66"/>
      <c r="AC13" s="66"/>
      <c r="AD13" s="66"/>
      <c r="AE13" s="66"/>
      <c r="AF13" s="66"/>
      <c r="AG13" s="66"/>
      <c r="AH13" s="66"/>
      <c r="AI13" s="66"/>
      <c r="AJ13" s="66"/>
      <c r="AK13" s="66"/>
      <c r="AL13" s="66"/>
      <c r="AM13" s="66"/>
      <c r="AN13" s="66"/>
      <c r="AO13" s="66"/>
      <c r="AP13" s="66"/>
      <c r="AQ13" s="70" t="s">
        <v>45</v>
      </c>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70" t="s">
        <v>103</v>
      </c>
      <c r="CB13" s="66"/>
      <c r="CC13" s="66"/>
      <c r="CD13" s="66"/>
      <c r="CE13" s="66"/>
      <c r="CF13" s="66"/>
      <c r="CG13" s="66"/>
      <c r="CH13" s="66"/>
      <c r="CI13" s="66"/>
    </row>
    <row r="14" spans="1:87" ht="14.5" hidden="1" customHeight="1">
      <c r="A14" s="69" t="s">
        <v>205</v>
      </c>
      <c r="B14" s="69">
        <v>10</v>
      </c>
      <c r="C14" s="70" t="s">
        <v>304</v>
      </c>
      <c r="D14" s="70" t="s">
        <v>303</v>
      </c>
      <c r="E14" s="70" t="s">
        <v>1059</v>
      </c>
      <c r="F14" s="70" t="s">
        <v>1041</v>
      </c>
      <c r="G14" s="70" t="s">
        <v>197</v>
      </c>
      <c r="H14" s="70" t="s">
        <v>84</v>
      </c>
      <c r="I14" s="70">
        <v>3</v>
      </c>
      <c r="J14" s="70"/>
      <c r="K14" s="70" t="s">
        <v>430</v>
      </c>
      <c r="L14" s="66"/>
      <c r="M14" s="70" t="s">
        <v>41</v>
      </c>
      <c r="N14" s="66" t="s">
        <v>466</v>
      </c>
      <c r="O14" s="66" t="s">
        <v>1066</v>
      </c>
      <c r="P14" s="66"/>
      <c r="Q14" s="71" t="s">
        <v>241</v>
      </c>
      <c r="R14" s="70" t="s">
        <v>240</v>
      </c>
      <c r="S14" s="66"/>
      <c r="T14" s="70" t="s">
        <v>63</v>
      </c>
      <c r="U14" s="66"/>
      <c r="V14" s="72">
        <v>60</v>
      </c>
      <c r="W14" s="66"/>
      <c r="X14" s="66"/>
      <c r="Y14" s="66"/>
      <c r="Z14" s="66"/>
      <c r="AA14" s="66"/>
      <c r="AB14" s="66"/>
      <c r="AC14" s="66"/>
      <c r="AD14" s="66"/>
      <c r="AE14" s="66"/>
      <c r="AF14" s="66"/>
      <c r="AG14" s="66"/>
      <c r="AH14" s="66"/>
      <c r="AI14" s="66"/>
      <c r="AJ14" s="66"/>
      <c r="AK14" s="66"/>
      <c r="AL14" s="66"/>
      <c r="AM14" s="66"/>
      <c r="AN14" s="66"/>
      <c r="AO14" s="66"/>
      <c r="AP14" s="66"/>
      <c r="AQ14" s="70" t="s">
        <v>36</v>
      </c>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70" t="s">
        <v>70</v>
      </c>
      <c r="CB14" s="66"/>
      <c r="CC14" s="66"/>
      <c r="CD14" s="66"/>
      <c r="CE14" s="66"/>
      <c r="CF14" s="66"/>
      <c r="CG14" s="66"/>
      <c r="CH14" s="66"/>
      <c r="CI14" s="66"/>
    </row>
    <row r="15" spans="1:87" ht="14.5" hidden="1" customHeight="1">
      <c r="A15" s="69" t="s">
        <v>205</v>
      </c>
      <c r="B15" s="69">
        <v>11</v>
      </c>
      <c r="C15" s="70" t="s">
        <v>302</v>
      </c>
      <c r="D15" s="70" t="s">
        <v>301</v>
      </c>
      <c r="E15" s="70" t="s">
        <v>1059</v>
      </c>
      <c r="F15" s="70" t="s">
        <v>1041</v>
      </c>
      <c r="G15" s="70" t="s">
        <v>72</v>
      </c>
      <c r="H15" s="70" t="s">
        <v>84</v>
      </c>
      <c r="I15" s="70">
        <v>2</v>
      </c>
      <c r="J15" s="70">
        <v>6</v>
      </c>
      <c r="K15" s="70" t="s">
        <v>430</v>
      </c>
      <c r="L15" s="66"/>
      <c r="M15" s="70" t="s">
        <v>41</v>
      </c>
      <c r="N15" s="66" t="s">
        <v>436</v>
      </c>
      <c r="O15" s="66" t="s">
        <v>1068</v>
      </c>
      <c r="P15" s="66"/>
      <c r="Q15" s="71" t="s">
        <v>237</v>
      </c>
      <c r="R15" s="70" t="s">
        <v>236</v>
      </c>
      <c r="S15" s="66"/>
      <c r="T15" s="70" t="s">
        <v>63</v>
      </c>
      <c r="U15" s="66"/>
      <c r="V15" s="72">
        <v>3004</v>
      </c>
      <c r="W15" s="66"/>
      <c r="X15" s="66"/>
      <c r="Y15" s="66"/>
      <c r="Z15" s="66"/>
      <c r="AA15" s="66"/>
      <c r="AB15" s="66"/>
      <c r="AC15" s="66"/>
      <c r="AD15" s="66"/>
      <c r="AE15" s="66"/>
      <c r="AF15" s="66"/>
      <c r="AG15" s="66"/>
      <c r="AH15" s="66"/>
      <c r="AI15" s="66"/>
      <c r="AJ15" s="66"/>
      <c r="AK15" s="66"/>
      <c r="AL15" s="66"/>
      <c r="AM15" s="66"/>
      <c r="AN15" s="66"/>
      <c r="AO15" s="66"/>
      <c r="AP15" s="66"/>
      <c r="AQ15" s="70" t="s">
        <v>36</v>
      </c>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70" t="s">
        <v>70</v>
      </c>
      <c r="CB15" s="66"/>
      <c r="CC15" s="66"/>
      <c r="CD15" s="66"/>
      <c r="CE15" s="66"/>
      <c r="CF15" s="66"/>
      <c r="CG15" s="66"/>
      <c r="CH15" s="66"/>
      <c r="CI15" s="66"/>
    </row>
    <row r="16" spans="1:87" ht="14.5" hidden="1" customHeight="1">
      <c r="A16" s="69" t="s">
        <v>205</v>
      </c>
      <c r="B16" s="69">
        <v>12</v>
      </c>
      <c r="C16" s="70" t="s">
        <v>263</v>
      </c>
      <c r="D16" s="70"/>
      <c r="E16" s="70" t="s">
        <v>1060</v>
      </c>
      <c r="F16" s="70" t="s">
        <v>1063</v>
      </c>
      <c r="G16" s="70"/>
      <c r="H16" s="70"/>
      <c r="I16" s="70">
        <v>3</v>
      </c>
      <c r="J16" s="70"/>
      <c r="K16" s="70" t="s">
        <v>430</v>
      </c>
      <c r="L16" s="66"/>
      <c r="M16" s="70" t="s">
        <v>80</v>
      </c>
      <c r="N16" s="66" t="s">
        <v>577</v>
      </c>
      <c r="O16" s="66" t="s">
        <v>1067</v>
      </c>
      <c r="P16" s="66"/>
      <c r="Q16" s="71" t="s">
        <v>241</v>
      </c>
      <c r="R16" s="70" t="s">
        <v>240</v>
      </c>
      <c r="S16" s="66"/>
      <c r="T16" s="70"/>
      <c r="U16" s="66"/>
      <c r="V16" s="72">
        <v>85</v>
      </c>
      <c r="W16" s="66"/>
      <c r="X16" s="66"/>
      <c r="Y16" s="66"/>
      <c r="Z16" s="66"/>
      <c r="AA16" s="66"/>
      <c r="AB16" s="66"/>
      <c r="AC16" s="66"/>
      <c r="AD16" s="66"/>
      <c r="AE16" s="66"/>
      <c r="AF16" s="66"/>
      <c r="AG16" s="66"/>
      <c r="AH16" s="66"/>
      <c r="AI16" s="66"/>
      <c r="AJ16" s="66"/>
      <c r="AK16" s="66"/>
      <c r="AL16" s="66"/>
      <c r="AM16" s="66"/>
      <c r="AN16" s="66"/>
      <c r="AO16" s="66"/>
      <c r="AP16" s="66"/>
      <c r="AQ16" s="70" t="s">
        <v>27</v>
      </c>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70"/>
      <c r="CB16" s="66"/>
      <c r="CC16" s="66"/>
      <c r="CD16" s="66"/>
      <c r="CE16" s="66"/>
      <c r="CF16" s="66"/>
      <c r="CG16" s="66"/>
      <c r="CH16" s="66"/>
      <c r="CI16" s="66"/>
    </row>
    <row r="17" spans="1:87" ht="14.5" hidden="1" customHeight="1">
      <c r="A17" s="69" t="s">
        <v>205</v>
      </c>
      <c r="B17" s="69">
        <v>13</v>
      </c>
      <c r="C17" s="70" t="s">
        <v>299</v>
      </c>
      <c r="D17" s="70"/>
      <c r="E17" s="70" t="s">
        <v>1060</v>
      </c>
      <c r="F17" s="70" t="s">
        <v>1063</v>
      </c>
      <c r="G17" s="70" t="s">
        <v>72</v>
      </c>
      <c r="H17" s="70" t="s">
        <v>84</v>
      </c>
      <c r="I17" s="70">
        <v>1</v>
      </c>
      <c r="J17" s="70"/>
      <c r="K17" s="70" t="s">
        <v>430</v>
      </c>
      <c r="L17" s="66"/>
      <c r="M17" s="70" t="s">
        <v>41</v>
      </c>
      <c r="N17" s="66" t="s">
        <v>435</v>
      </c>
      <c r="O17" s="66" t="s">
        <v>1068</v>
      </c>
      <c r="P17" s="66"/>
      <c r="Q17" s="71" t="s">
        <v>224</v>
      </c>
      <c r="R17" s="70" t="s">
        <v>247</v>
      </c>
      <c r="S17" s="66"/>
      <c r="T17" s="70" t="s">
        <v>63</v>
      </c>
      <c r="U17" s="66"/>
      <c r="V17" s="72">
        <v>1300</v>
      </c>
      <c r="W17" s="66"/>
      <c r="X17" s="66"/>
      <c r="Y17" s="66"/>
      <c r="Z17" s="66"/>
      <c r="AA17" s="66"/>
      <c r="AB17" s="66"/>
      <c r="AC17" s="66"/>
      <c r="AD17" s="66"/>
      <c r="AE17" s="66"/>
      <c r="AF17" s="66"/>
      <c r="AG17" s="66"/>
      <c r="AH17" s="66"/>
      <c r="AI17" s="66"/>
      <c r="AJ17" s="66"/>
      <c r="AK17" s="66"/>
      <c r="AL17" s="66"/>
      <c r="AM17" s="66"/>
      <c r="AN17" s="66"/>
      <c r="AO17" s="66"/>
      <c r="AP17" s="66"/>
      <c r="AQ17" s="70" t="s">
        <v>36</v>
      </c>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70" t="s">
        <v>79</v>
      </c>
      <c r="CB17" s="66"/>
      <c r="CC17" s="66"/>
      <c r="CD17" s="66"/>
      <c r="CE17" s="66"/>
      <c r="CF17" s="66"/>
      <c r="CG17" s="66"/>
      <c r="CH17" s="66"/>
      <c r="CI17" s="66"/>
    </row>
    <row r="18" spans="1:87" ht="14.5" hidden="1" customHeight="1">
      <c r="A18" s="69" t="s">
        <v>205</v>
      </c>
      <c r="B18" s="69">
        <v>14</v>
      </c>
      <c r="C18" s="70" t="s">
        <v>298</v>
      </c>
      <c r="D18" s="70"/>
      <c r="E18" s="70" t="s">
        <v>1060</v>
      </c>
      <c r="F18" s="70" t="s">
        <v>1063</v>
      </c>
      <c r="G18" s="70" t="s">
        <v>72</v>
      </c>
      <c r="H18" s="70" t="s">
        <v>84</v>
      </c>
      <c r="I18" s="70">
        <v>1</v>
      </c>
      <c r="J18" s="70"/>
      <c r="K18" s="70" t="s">
        <v>430</v>
      </c>
      <c r="L18" s="66"/>
      <c r="M18" s="70" t="s">
        <v>41</v>
      </c>
      <c r="N18" s="66" t="s">
        <v>508</v>
      </c>
      <c r="O18" s="66" t="s">
        <v>1067</v>
      </c>
      <c r="P18" s="66"/>
      <c r="Q18" s="71" t="s">
        <v>224</v>
      </c>
      <c r="R18" s="70" t="s">
        <v>247</v>
      </c>
      <c r="S18" s="66"/>
      <c r="T18" s="70" t="s">
        <v>63</v>
      </c>
      <c r="U18" s="66"/>
      <c r="V18" s="72">
        <v>540</v>
      </c>
      <c r="W18" s="66"/>
      <c r="X18" s="66"/>
      <c r="Y18" s="66"/>
      <c r="Z18" s="66"/>
      <c r="AA18" s="66"/>
      <c r="AB18" s="66"/>
      <c r="AC18" s="66"/>
      <c r="AD18" s="66"/>
      <c r="AE18" s="66"/>
      <c r="AF18" s="66"/>
      <c r="AG18" s="66"/>
      <c r="AH18" s="66"/>
      <c r="AI18" s="66"/>
      <c r="AJ18" s="66"/>
      <c r="AK18" s="66"/>
      <c r="AL18" s="66"/>
      <c r="AM18" s="66"/>
      <c r="AN18" s="66"/>
      <c r="AO18" s="66"/>
      <c r="AP18" s="66"/>
      <c r="AQ18" s="70" t="s">
        <v>36</v>
      </c>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70" t="s">
        <v>79</v>
      </c>
      <c r="CB18" s="66"/>
      <c r="CC18" s="66"/>
      <c r="CD18" s="66"/>
      <c r="CE18" s="66"/>
      <c r="CF18" s="66"/>
      <c r="CG18" s="66"/>
      <c r="CH18" s="66"/>
      <c r="CI18" s="66"/>
    </row>
    <row r="19" spans="1:87" ht="14.5" customHeight="1">
      <c r="A19" s="69" t="s">
        <v>205</v>
      </c>
      <c r="B19" s="69">
        <v>15</v>
      </c>
      <c r="C19" s="70" t="s">
        <v>297</v>
      </c>
      <c r="D19" s="70"/>
      <c r="E19" s="70" t="s">
        <v>1060</v>
      </c>
      <c r="F19" s="70" t="s">
        <v>1063</v>
      </c>
      <c r="G19" s="70" t="s">
        <v>197</v>
      </c>
      <c r="H19" s="70" t="s">
        <v>84</v>
      </c>
      <c r="I19" s="70">
        <v>1</v>
      </c>
      <c r="J19" s="70"/>
      <c r="K19" s="70" t="s">
        <v>430</v>
      </c>
      <c r="L19" s="66"/>
      <c r="M19" s="70" t="s">
        <v>41</v>
      </c>
      <c r="N19" s="66" t="s">
        <v>466</v>
      </c>
      <c r="O19" s="66" t="s">
        <v>1066</v>
      </c>
      <c r="P19" s="66"/>
      <c r="Q19" s="71" t="s">
        <v>203</v>
      </c>
      <c r="R19" s="70" t="s">
        <v>271</v>
      </c>
      <c r="S19" s="66"/>
      <c r="T19" s="70" t="s">
        <v>63</v>
      </c>
      <c r="U19" s="66"/>
      <c r="V19" s="72">
        <v>5500</v>
      </c>
      <c r="W19" s="66"/>
      <c r="X19" s="66"/>
      <c r="Y19" s="66"/>
      <c r="Z19" s="66"/>
      <c r="AA19" s="66"/>
      <c r="AB19" s="66"/>
      <c r="AC19" s="66"/>
      <c r="AD19" s="66"/>
      <c r="AE19" s="66"/>
      <c r="AF19" s="66"/>
      <c r="AG19" s="66"/>
      <c r="AH19" s="66"/>
      <c r="AI19" s="66"/>
      <c r="AJ19" s="66"/>
      <c r="AK19" s="66"/>
      <c r="AL19" s="66"/>
      <c r="AM19" s="66"/>
      <c r="AN19" s="66"/>
      <c r="AO19" s="66"/>
      <c r="AP19" s="66"/>
      <c r="AQ19" s="70" t="s">
        <v>45</v>
      </c>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70"/>
      <c r="CB19" s="66"/>
      <c r="CC19" s="66"/>
      <c r="CD19" s="66"/>
      <c r="CE19" s="66"/>
      <c r="CF19" s="66"/>
      <c r="CG19" s="66"/>
      <c r="CH19" s="66"/>
      <c r="CI19" s="66"/>
    </row>
    <row r="20" spans="1:87" ht="14.5" hidden="1" customHeight="1">
      <c r="A20" s="69" t="s">
        <v>205</v>
      </c>
      <c r="B20" s="69">
        <v>16</v>
      </c>
      <c r="C20" s="70" t="s">
        <v>296</v>
      </c>
      <c r="D20" s="70"/>
      <c r="E20" s="70" t="s">
        <v>1060</v>
      </c>
      <c r="F20" s="70" t="s">
        <v>1063</v>
      </c>
      <c r="G20" s="70" t="s">
        <v>85</v>
      </c>
      <c r="H20" s="70" t="s">
        <v>84</v>
      </c>
      <c r="I20" s="70">
        <v>1</v>
      </c>
      <c r="J20" s="70"/>
      <c r="K20" s="70" t="s">
        <v>430</v>
      </c>
      <c r="L20" s="66"/>
      <c r="M20" s="70" t="s">
        <v>41</v>
      </c>
      <c r="N20" s="66" t="s">
        <v>436</v>
      </c>
      <c r="O20" s="66" t="s">
        <v>1068</v>
      </c>
      <c r="P20" s="66"/>
      <c r="Q20" s="71" t="s">
        <v>237</v>
      </c>
      <c r="R20" s="70" t="s">
        <v>249</v>
      </c>
      <c r="S20" s="66"/>
      <c r="T20" s="70" t="s">
        <v>63</v>
      </c>
      <c r="U20" s="66"/>
      <c r="V20" s="72">
        <v>501</v>
      </c>
      <c r="W20" s="66"/>
      <c r="X20" s="66"/>
      <c r="Y20" s="66"/>
      <c r="Z20" s="66"/>
      <c r="AA20" s="66"/>
      <c r="AB20" s="66"/>
      <c r="AC20" s="66"/>
      <c r="AD20" s="66"/>
      <c r="AE20" s="66"/>
      <c r="AF20" s="66"/>
      <c r="AG20" s="66"/>
      <c r="AH20" s="66"/>
      <c r="AI20" s="66"/>
      <c r="AJ20" s="66"/>
      <c r="AK20" s="66"/>
      <c r="AL20" s="66"/>
      <c r="AM20" s="66"/>
      <c r="AN20" s="66"/>
      <c r="AO20" s="66"/>
      <c r="AP20" s="66"/>
      <c r="AQ20" s="70" t="s">
        <v>36</v>
      </c>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70" t="s">
        <v>70</v>
      </c>
      <c r="CB20" s="66"/>
      <c r="CC20" s="66"/>
      <c r="CD20" s="66"/>
      <c r="CE20" s="66"/>
      <c r="CF20" s="66"/>
      <c r="CG20" s="66"/>
      <c r="CH20" s="66"/>
      <c r="CI20" s="66"/>
    </row>
    <row r="21" spans="1:87" ht="14.5" customHeight="1">
      <c r="A21" s="69" t="s">
        <v>909</v>
      </c>
      <c r="B21" s="69">
        <v>17</v>
      </c>
      <c r="C21" s="78" t="s">
        <v>504</v>
      </c>
      <c r="D21" s="79" t="s">
        <v>536</v>
      </c>
      <c r="E21" s="70" t="s">
        <v>1059</v>
      </c>
      <c r="F21" s="70" t="s">
        <v>1063</v>
      </c>
      <c r="G21" s="66" t="s">
        <v>72</v>
      </c>
      <c r="H21" s="66" t="s">
        <v>71</v>
      </c>
      <c r="I21" s="73">
        <v>2</v>
      </c>
      <c r="J21" s="66"/>
      <c r="K21" s="70" t="s">
        <v>430</v>
      </c>
      <c r="L21" s="66"/>
      <c r="M21" s="82" t="s">
        <v>951</v>
      </c>
      <c r="N21" s="82" t="s">
        <v>952</v>
      </c>
      <c r="O21" s="66" t="s">
        <v>1067</v>
      </c>
      <c r="P21" s="66"/>
      <c r="Q21" s="82" t="s">
        <v>432</v>
      </c>
      <c r="R21" s="66"/>
      <c r="S21" s="66"/>
      <c r="T21" s="82" t="s">
        <v>499</v>
      </c>
      <c r="U21" s="66"/>
      <c r="V21" s="86">
        <v>500</v>
      </c>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row>
    <row r="22" spans="1:87" ht="14.5" hidden="1" customHeight="1">
      <c r="A22" s="69" t="s">
        <v>205</v>
      </c>
      <c r="B22" s="69">
        <v>18</v>
      </c>
      <c r="C22" s="70" t="s">
        <v>294</v>
      </c>
      <c r="D22" s="70"/>
      <c r="E22" s="70" t="s">
        <v>1060</v>
      </c>
      <c r="F22" s="70" t="s">
        <v>1063</v>
      </c>
      <c r="G22" s="70" t="s">
        <v>197</v>
      </c>
      <c r="H22" s="70" t="s">
        <v>84</v>
      </c>
      <c r="I22" s="70">
        <v>3</v>
      </c>
      <c r="J22" s="70"/>
      <c r="K22" s="70" t="s">
        <v>430</v>
      </c>
      <c r="L22" s="66"/>
      <c r="M22" s="70" t="s">
        <v>177</v>
      </c>
      <c r="N22" s="66"/>
      <c r="O22" s="66"/>
      <c r="P22" s="66"/>
      <c r="Q22" s="71" t="s">
        <v>241</v>
      </c>
      <c r="R22" s="70" t="s">
        <v>293</v>
      </c>
      <c r="S22" s="66"/>
      <c r="T22" s="70" t="s">
        <v>63</v>
      </c>
      <c r="U22" s="66"/>
      <c r="V22" s="72" t="s">
        <v>471</v>
      </c>
      <c r="W22" s="66"/>
      <c r="X22" s="66"/>
      <c r="Y22" s="66"/>
      <c r="Z22" s="66"/>
      <c r="AA22" s="66"/>
      <c r="AB22" s="66"/>
      <c r="AC22" s="66"/>
      <c r="AD22" s="66"/>
      <c r="AE22" s="66"/>
      <c r="AF22" s="66"/>
      <c r="AG22" s="66"/>
      <c r="AH22" s="66"/>
      <c r="AI22" s="66"/>
      <c r="AJ22" s="66"/>
      <c r="AK22" s="66"/>
      <c r="AL22" s="66"/>
      <c r="AM22" s="66"/>
      <c r="AN22" s="66"/>
      <c r="AO22" s="66"/>
      <c r="AP22" s="66"/>
      <c r="AQ22" s="70" t="s">
        <v>36</v>
      </c>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70"/>
      <c r="CB22" s="66"/>
      <c r="CC22" s="66"/>
      <c r="CD22" s="66"/>
      <c r="CE22" s="66"/>
      <c r="CF22" s="66"/>
      <c r="CG22" s="66"/>
      <c r="CH22" s="66"/>
      <c r="CI22" s="66"/>
    </row>
    <row r="23" spans="1:87" ht="14.5" hidden="1" customHeight="1">
      <c r="A23" s="69" t="s">
        <v>205</v>
      </c>
      <c r="B23" s="69">
        <v>19</v>
      </c>
      <c r="C23" s="70" t="s">
        <v>292</v>
      </c>
      <c r="D23" s="70"/>
      <c r="E23" s="70" t="s">
        <v>1060</v>
      </c>
      <c r="F23" s="70" t="s">
        <v>1063</v>
      </c>
      <c r="G23" s="70"/>
      <c r="H23" s="70"/>
      <c r="I23" s="70">
        <v>1</v>
      </c>
      <c r="J23" s="70"/>
      <c r="K23" s="70" t="s">
        <v>430</v>
      </c>
      <c r="L23" s="66"/>
      <c r="M23" s="70" t="s">
        <v>177</v>
      </c>
      <c r="N23" s="66" t="s">
        <v>566</v>
      </c>
      <c r="O23" s="66" t="s">
        <v>1067</v>
      </c>
      <c r="P23" s="66"/>
      <c r="Q23" s="71" t="s">
        <v>237</v>
      </c>
      <c r="R23" s="70" t="s">
        <v>249</v>
      </c>
      <c r="S23" s="66"/>
      <c r="T23" s="70"/>
      <c r="U23" s="66"/>
      <c r="V23" s="72">
        <v>55.2</v>
      </c>
      <c r="W23" s="66"/>
      <c r="X23" s="66"/>
      <c r="Y23" s="66"/>
      <c r="Z23" s="66"/>
      <c r="AA23" s="66"/>
      <c r="AB23" s="66"/>
      <c r="AC23" s="66"/>
      <c r="AD23" s="66"/>
      <c r="AE23" s="66"/>
      <c r="AF23" s="66"/>
      <c r="AG23" s="66"/>
      <c r="AH23" s="66"/>
      <c r="AI23" s="66"/>
      <c r="AJ23" s="66"/>
      <c r="AK23" s="66"/>
      <c r="AL23" s="66"/>
      <c r="AM23" s="66"/>
      <c r="AN23" s="66"/>
      <c r="AO23" s="66"/>
      <c r="AP23" s="66"/>
      <c r="AQ23" s="70" t="s">
        <v>36</v>
      </c>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70"/>
      <c r="CB23" s="66"/>
      <c r="CC23" s="66"/>
      <c r="CD23" s="66"/>
      <c r="CE23" s="66"/>
      <c r="CF23" s="66"/>
      <c r="CG23" s="66"/>
      <c r="CH23" s="66"/>
      <c r="CI23" s="66"/>
    </row>
    <row r="24" spans="1:87" ht="14.5" hidden="1" customHeight="1">
      <c r="A24" s="69" t="s">
        <v>205</v>
      </c>
      <c r="B24" s="69">
        <v>20</v>
      </c>
      <c r="C24" s="70" t="s">
        <v>291</v>
      </c>
      <c r="D24" s="70"/>
      <c r="E24" s="70" t="s">
        <v>1060</v>
      </c>
      <c r="F24" s="70" t="s">
        <v>1063</v>
      </c>
      <c r="G24" s="70" t="s">
        <v>197</v>
      </c>
      <c r="H24" s="70" t="s">
        <v>84</v>
      </c>
      <c r="I24" s="70">
        <v>1</v>
      </c>
      <c r="J24" s="70"/>
      <c r="K24" s="70" t="s">
        <v>430</v>
      </c>
      <c r="L24" s="66"/>
      <c r="M24" s="70" t="s">
        <v>177</v>
      </c>
      <c r="N24" s="66" t="s">
        <v>567</v>
      </c>
      <c r="O24" s="66" t="s">
        <v>1066</v>
      </c>
      <c r="P24" s="66"/>
      <c r="Q24" s="71" t="s">
        <v>203</v>
      </c>
      <c r="R24" s="70" t="s">
        <v>227</v>
      </c>
      <c r="S24" s="66"/>
      <c r="T24" s="70" t="s">
        <v>63</v>
      </c>
      <c r="U24" s="66"/>
      <c r="V24" s="72">
        <v>7045</v>
      </c>
      <c r="W24" s="66"/>
      <c r="X24" s="66"/>
      <c r="Y24" s="66"/>
      <c r="Z24" s="66"/>
      <c r="AA24" s="66"/>
      <c r="AB24" s="66"/>
      <c r="AC24" s="66"/>
      <c r="AD24" s="66"/>
      <c r="AE24" s="66"/>
      <c r="AF24" s="66"/>
      <c r="AG24" s="66"/>
      <c r="AH24" s="66"/>
      <c r="AI24" s="66"/>
      <c r="AJ24" s="66"/>
      <c r="AK24" s="66"/>
      <c r="AL24" s="66"/>
      <c r="AM24" s="66"/>
      <c r="AN24" s="66"/>
      <c r="AO24" s="66"/>
      <c r="AP24" s="66"/>
      <c r="AQ24" s="70" t="s">
        <v>36</v>
      </c>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70"/>
      <c r="CB24" s="66"/>
      <c r="CC24" s="66"/>
      <c r="CD24" s="66"/>
      <c r="CE24" s="66"/>
      <c r="CF24" s="66"/>
      <c r="CG24" s="66"/>
      <c r="CH24" s="66"/>
      <c r="CI24" s="66"/>
    </row>
    <row r="25" spans="1:87" ht="14.5" hidden="1" customHeight="1">
      <c r="A25" s="69" t="s">
        <v>205</v>
      </c>
      <c r="B25" s="69">
        <v>21</v>
      </c>
      <c r="C25" s="70" t="s">
        <v>290</v>
      </c>
      <c r="D25" s="70"/>
      <c r="E25" s="70" t="s">
        <v>1060</v>
      </c>
      <c r="F25" s="70" t="s">
        <v>1063</v>
      </c>
      <c r="G25" s="70"/>
      <c r="H25" s="70"/>
      <c r="I25" s="70">
        <v>1</v>
      </c>
      <c r="J25" s="70"/>
      <c r="K25" s="70" t="s">
        <v>430</v>
      </c>
      <c r="L25" s="66"/>
      <c r="M25" s="70" t="s">
        <v>177</v>
      </c>
      <c r="N25" s="66" t="s">
        <v>567</v>
      </c>
      <c r="O25" s="66" t="s">
        <v>1066</v>
      </c>
      <c r="P25" s="66"/>
      <c r="Q25" s="71" t="s">
        <v>203</v>
      </c>
      <c r="R25" s="70" t="s">
        <v>271</v>
      </c>
      <c r="S25" s="66"/>
      <c r="T25" s="70"/>
      <c r="U25" s="66"/>
      <c r="V25" s="72">
        <v>5402.9</v>
      </c>
      <c r="W25" s="66"/>
      <c r="X25" s="66"/>
      <c r="Y25" s="66"/>
      <c r="Z25" s="66"/>
      <c r="AA25" s="66"/>
      <c r="AB25" s="66"/>
      <c r="AC25" s="66"/>
      <c r="AD25" s="66"/>
      <c r="AE25" s="66"/>
      <c r="AF25" s="66"/>
      <c r="AG25" s="66"/>
      <c r="AH25" s="66"/>
      <c r="AI25" s="66"/>
      <c r="AJ25" s="66"/>
      <c r="AK25" s="66"/>
      <c r="AL25" s="66"/>
      <c r="AM25" s="66"/>
      <c r="AN25" s="66"/>
      <c r="AO25" s="66"/>
      <c r="AP25" s="66"/>
      <c r="AQ25" s="70" t="s">
        <v>27</v>
      </c>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70"/>
      <c r="CB25" s="66"/>
      <c r="CC25" s="66"/>
      <c r="CD25" s="66"/>
      <c r="CE25" s="66"/>
      <c r="CF25" s="66"/>
      <c r="CG25" s="66"/>
      <c r="CH25" s="66"/>
      <c r="CI25" s="66"/>
    </row>
    <row r="26" spans="1:87" ht="14.5" hidden="1" customHeight="1">
      <c r="A26" s="69" t="s">
        <v>205</v>
      </c>
      <c r="B26" s="69">
        <v>22</v>
      </c>
      <c r="C26" s="70" t="s">
        <v>289</v>
      </c>
      <c r="D26" s="70"/>
      <c r="E26" s="70" t="s">
        <v>1060</v>
      </c>
      <c r="F26" s="70" t="s">
        <v>1063</v>
      </c>
      <c r="G26" s="70" t="s">
        <v>72</v>
      </c>
      <c r="H26" s="70" t="s">
        <v>84</v>
      </c>
      <c r="I26" s="70">
        <v>1</v>
      </c>
      <c r="J26" s="70"/>
      <c r="K26" s="70" t="s">
        <v>430</v>
      </c>
      <c r="L26" s="66"/>
      <c r="M26" s="70" t="s">
        <v>177</v>
      </c>
      <c r="N26" s="66" t="s">
        <v>507</v>
      </c>
      <c r="O26" s="66" t="s">
        <v>1066</v>
      </c>
      <c r="P26" s="66"/>
      <c r="Q26" s="71" t="s">
        <v>224</v>
      </c>
      <c r="R26" s="70" t="s">
        <v>247</v>
      </c>
      <c r="S26" s="66"/>
      <c r="T26" s="70" t="s">
        <v>63</v>
      </c>
      <c r="U26" s="66"/>
      <c r="V26" s="72">
        <v>613</v>
      </c>
      <c r="W26" s="66"/>
      <c r="X26" s="66"/>
      <c r="Y26" s="66"/>
      <c r="Z26" s="66"/>
      <c r="AA26" s="66"/>
      <c r="AB26" s="66"/>
      <c r="AC26" s="66"/>
      <c r="AD26" s="66"/>
      <c r="AE26" s="66"/>
      <c r="AF26" s="66"/>
      <c r="AG26" s="66"/>
      <c r="AH26" s="66"/>
      <c r="AI26" s="66"/>
      <c r="AJ26" s="66"/>
      <c r="AK26" s="66"/>
      <c r="AL26" s="66"/>
      <c r="AM26" s="66"/>
      <c r="AN26" s="66"/>
      <c r="AO26" s="66"/>
      <c r="AP26" s="66"/>
      <c r="AQ26" s="70" t="s">
        <v>36</v>
      </c>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70" t="s">
        <v>79</v>
      </c>
      <c r="CB26" s="66"/>
      <c r="CC26" s="66"/>
      <c r="CD26" s="66"/>
      <c r="CE26" s="66"/>
      <c r="CF26" s="66"/>
      <c r="CG26" s="66"/>
      <c r="CH26" s="66"/>
      <c r="CI26" s="66"/>
    </row>
    <row r="27" spans="1:87" ht="14.5" customHeight="1">
      <c r="A27" s="69" t="s">
        <v>205</v>
      </c>
      <c r="B27" s="69">
        <v>23</v>
      </c>
      <c r="C27" s="70" t="s">
        <v>288</v>
      </c>
      <c r="D27" s="70" t="s">
        <v>287</v>
      </c>
      <c r="E27" s="70" t="s">
        <v>1059</v>
      </c>
      <c r="F27" s="70" t="s">
        <v>1041</v>
      </c>
      <c r="G27" s="70" t="s">
        <v>72</v>
      </c>
      <c r="H27" s="70" t="s">
        <v>84</v>
      </c>
      <c r="I27" s="70">
        <v>1</v>
      </c>
      <c r="J27" s="70"/>
      <c r="K27" s="70" t="s">
        <v>430</v>
      </c>
      <c r="L27" s="66"/>
      <c r="M27" s="70" t="s">
        <v>177</v>
      </c>
      <c r="N27" s="66" t="s">
        <v>464</v>
      </c>
      <c r="O27" s="66" t="s">
        <v>1066</v>
      </c>
      <c r="P27" s="66"/>
      <c r="Q27" s="71" t="s">
        <v>224</v>
      </c>
      <c r="R27" s="70" t="s">
        <v>247</v>
      </c>
      <c r="S27" s="66"/>
      <c r="T27" s="70" t="s">
        <v>63</v>
      </c>
      <c r="U27" s="66"/>
      <c r="V27" s="72">
        <v>5800</v>
      </c>
      <c r="W27" s="66"/>
      <c r="X27" s="66"/>
      <c r="Y27" s="66"/>
      <c r="Z27" s="66"/>
      <c r="AA27" s="66"/>
      <c r="AB27" s="66"/>
      <c r="AC27" s="66"/>
      <c r="AD27" s="66"/>
      <c r="AE27" s="66"/>
      <c r="AF27" s="66"/>
      <c r="AG27" s="66"/>
      <c r="AH27" s="66"/>
      <c r="AI27" s="66"/>
      <c r="AJ27" s="66"/>
      <c r="AK27" s="66"/>
      <c r="AL27" s="66"/>
      <c r="AM27" s="66"/>
      <c r="AN27" s="66"/>
      <c r="AO27" s="66"/>
      <c r="AP27" s="66"/>
      <c r="AQ27" s="70" t="s">
        <v>45</v>
      </c>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70" t="s">
        <v>79</v>
      </c>
      <c r="CB27" s="66"/>
      <c r="CC27" s="66"/>
      <c r="CD27" s="66"/>
      <c r="CE27" s="66"/>
      <c r="CF27" s="66"/>
      <c r="CG27" s="66"/>
      <c r="CH27" s="66"/>
      <c r="CI27" s="66"/>
    </row>
    <row r="28" spans="1:87" ht="14.5" customHeight="1">
      <c r="A28" s="69" t="s">
        <v>205</v>
      </c>
      <c r="B28" s="69">
        <v>24</v>
      </c>
      <c r="C28" s="70" t="s">
        <v>286</v>
      </c>
      <c r="D28" s="70" t="s">
        <v>285</v>
      </c>
      <c r="E28" s="70" t="s">
        <v>1060</v>
      </c>
      <c r="F28" s="70" t="s">
        <v>1063</v>
      </c>
      <c r="G28" s="70" t="s">
        <v>197</v>
      </c>
      <c r="H28" s="70" t="s">
        <v>84</v>
      </c>
      <c r="I28" s="70">
        <v>3</v>
      </c>
      <c r="J28" s="70"/>
      <c r="K28" s="70" t="s">
        <v>430</v>
      </c>
      <c r="L28" s="66"/>
      <c r="M28" s="70" t="s">
        <v>177</v>
      </c>
      <c r="N28" s="66" t="s">
        <v>568</v>
      </c>
      <c r="O28" s="66" t="s">
        <v>1066</v>
      </c>
      <c r="P28" s="66"/>
      <c r="Q28" s="71" t="s">
        <v>241</v>
      </c>
      <c r="R28" s="70" t="s">
        <v>240</v>
      </c>
      <c r="S28" s="66"/>
      <c r="T28" s="70" t="s">
        <v>63</v>
      </c>
      <c r="U28" s="66"/>
      <c r="V28" s="72">
        <v>74.5</v>
      </c>
      <c r="W28" s="66"/>
      <c r="X28" s="66"/>
      <c r="Y28" s="66"/>
      <c r="Z28" s="66"/>
      <c r="AA28" s="66"/>
      <c r="AB28" s="66"/>
      <c r="AC28" s="66"/>
      <c r="AD28" s="66"/>
      <c r="AE28" s="66"/>
      <c r="AF28" s="66"/>
      <c r="AG28" s="66"/>
      <c r="AH28" s="66"/>
      <c r="AI28" s="66"/>
      <c r="AJ28" s="66"/>
      <c r="AK28" s="66"/>
      <c r="AL28" s="66"/>
      <c r="AM28" s="66"/>
      <c r="AN28" s="66"/>
      <c r="AO28" s="66"/>
      <c r="AP28" s="66"/>
      <c r="AQ28" s="70" t="s">
        <v>45</v>
      </c>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70"/>
      <c r="CB28" s="66"/>
      <c r="CC28" s="66"/>
      <c r="CD28" s="66"/>
      <c r="CE28" s="66"/>
      <c r="CF28" s="66"/>
      <c r="CG28" s="66"/>
      <c r="CH28" s="66"/>
      <c r="CI28" s="66"/>
    </row>
    <row r="29" spans="1:87" ht="14.5" hidden="1" customHeight="1">
      <c r="A29" s="69" t="s">
        <v>205</v>
      </c>
      <c r="B29" s="69">
        <v>25</v>
      </c>
      <c r="C29" s="70" t="s">
        <v>284</v>
      </c>
      <c r="D29" s="70"/>
      <c r="E29" s="70" t="s">
        <v>1060</v>
      </c>
      <c r="F29" s="70" t="s">
        <v>1063</v>
      </c>
      <c r="G29" s="70" t="s">
        <v>197</v>
      </c>
      <c r="H29" s="70" t="s">
        <v>84</v>
      </c>
      <c r="I29" s="70">
        <v>1</v>
      </c>
      <c r="J29" s="70"/>
      <c r="K29" s="70" t="s">
        <v>430</v>
      </c>
      <c r="L29" s="66"/>
      <c r="M29" s="70" t="s">
        <v>177</v>
      </c>
      <c r="N29" s="66" t="s">
        <v>567</v>
      </c>
      <c r="O29" s="66" t="s">
        <v>1066</v>
      </c>
      <c r="P29" s="66"/>
      <c r="Q29" s="71" t="s">
        <v>203</v>
      </c>
      <c r="R29" s="70" t="s">
        <v>227</v>
      </c>
      <c r="S29" s="66"/>
      <c r="T29" s="70" t="s">
        <v>38</v>
      </c>
      <c r="U29" s="66"/>
      <c r="V29" s="72">
        <v>21070</v>
      </c>
      <c r="W29" s="66"/>
      <c r="X29" s="66"/>
      <c r="Y29" s="66"/>
      <c r="Z29" s="66"/>
      <c r="AA29" s="66"/>
      <c r="AB29" s="66"/>
      <c r="AC29" s="66"/>
      <c r="AD29" s="66"/>
      <c r="AE29" s="66"/>
      <c r="AF29" s="66"/>
      <c r="AG29" s="66"/>
      <c r="AH29" s="66"/>
      <c r="AI29" s="66"/>
      <c r="AJ29" s="66"/>
      <c r="AK29" s="66"/>
      <c r="AL29" s="66"/>
      <c r="AM29" s="66"/>
      <c r="AN29" s="66"/>
      <c r="AO29" s="66"/>
      <c r="AP29" s="66"/>
      <c r="AQ29" s="70" t="s">
        <v>36</v>
      </c>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70"/>
      <c r="CB29" s="66"/>
      <c r="CC29" s="66"/>
      <c r="CD29" s="66"/>
      <c r="CE29" s="66"/>
      <c r="CF29" s="66"/>
      <c r="CG29" s="66"/>
      <c r="CH29" s="66"/>
      <c r="CI29" s="66"/>
    </row>
    <row r="30" spans="1:87" ht="14.5" hidden="1" customHeight="1">
      <c r="A30" s="69" t="s">
        <v>205</v>
      </c>
      <c r="B30" s="69">
        <v>26</v>
      </c>
      <c r="C30" s="70" t="s">
        <v>280</v>
      </c>
      <c r="D30" s="70"/>
      <c r="E30" s="70" t="s">
        <v>1060</v>
      </c>
      <c r="F30" s="70" t="s">
        <v>1063</v>
      </c>
      <c r="G30" s="70"/>
      <c r="H30" s="70"/>
      <c r="I30" s="70">
        <v>1</v>
      </c>
      <c r="J30" s="70"/>
      <c r="K30" s="70" t="s">
        <v>430</v>
      </c>
      <c r="L30" s="66"/>
      <c r="M30" s="70" t="s">
        <v>177</v>
      </c>
      <c r="N30" s="66" t="s">
        <v>570</v>
      </c>
      <c r="O30" s="66" t="s">
        <v>1067</v>
      </c>
      <c r="P30" s="66"/>
      <c r="Q30" s="71" t="s">
        <v>237</v>
      </c>
      <c r="R30" s="70" t="s">
        <v>249</v>
      </c>
      <c r="S30" s="66"/>
      <c r="T30" s="70"/>
      <c r="U30" s="66"/>
      <c r="V30" s="72">
        <v>169</v>
      </c>
      <c r="W30" s="66"/>
      <c r="X30" s="66"/>
      <c r="Y30" s="66"/>
      <c r="Z30" s="66"/>
      <c r="AA30" s="66"/>
      <c r="AB30" s="66"/>
      <c r="AC30" s="66"/>
      <c r="AD30" s="66"/>
      <c r="AE30" s="66"/>
      <c r="AF30" s="66"/>
      <c r="AG30" s="66"/>
      <c r="AH30" s="66"/>
      <c r="AI30" s="66"/>
      <c r="AJ30" s="66"/>
      <c r="AK30" s="66"/>
      <c r="AL30" s="66"/>
      <c r="AM30" s="66"/>
      <c r="AN30" s="66"/>
      <c r="AO30" s="66"/>
      <c r="AP30" s="66"/>
      <c r="AQ30" s="70" t="s">
        <v>36</v>
      </c>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70"/>
      <c r="CB30" s="66"/>
      <c r="CC30" s="66"/>
      <c r="CD30" s="66"/>
      <c r="CE30" s="66"/>
      <c r="CF30" s="66"/>
      <c r="CG30" s="66"/>
      <c r="CH30" s="66"/>
      <c r="CI30" s="66"/>
    </row>
    <row r="31" spans="1:87" ht="14.5" customHeight="1">
      <c r="A31" s="69" t="s">
        <v>17</v>
      </c>
      <c r="B31" s="69">
        <v>27</v>
      </c>
      <c r="C31" s="73" t="s">
        <v>46</v>
      </c>
      <c r="D31" s="73"/>
      <c r="E31" s="70" t="s">
        <v>1060</v>
      </c>
      <c r="F31" s="70" t="s">
        <v>1063</v>
      </c>
      <c r="G31" s="74"/>
      <c r="H31" s="74"/>
      <c r="I31" s="73">
        <v>2</v>
      </c>
      <c r="J31" s="73"/>
      <c r="K31" s="70" t="s">
        <v>430</v>
      </c>
      <c r="L31" s="66"/>
      <c r="M31" s="73" t="s">
        <v>26</v>
      </c>
      <c r="N31" s="66" t="s">
        <v>601</v>
      </c>
      <c r="O31" s="66" t="s">
        <v>1067</v>
      </c>
      <c r="P31" s="66"/>
      <c r="Q31" s="75"/>
      <c r="R31" s="75"/>
      <c r="S31" s="66"/>
      <c r="T31" s="73" t="s">
        <v>38</v>
      </c>
      <c r="U31" s="66"/>
      <c r="V31" s="77">
        <v>19000</v>
      </c>
      <c r="W31" s="66"/>
      <c r="X31" s="66"/>
      <c r="Y31" s="66"/>
      <c r="Z31" s="66"/>
      <c r="AA31" s="66"/>
      <c r="AB31" s="66"/>
      <c r="AC31" s="66"/>
      <c r="AD31" s="66"/>
      <c r="AE31" s="66"/>
      <c r="AF31" s="66"/>
      <c r="AG31" s="66"/>
      <c r="AH31" s="66"/>
      <c r="AI31" s="66"/>
      <c r="AJ31" s="66"/>
      <c r="AK31" s="66"/>
      <c r="AL31" s="66"/>
      <c r="AM31" s="66"/>
      <c r="AN31" s="66"/>
      <c r="AO31" s="66"/>
      <c r="AP31" s="66"/>
      <c r="AQ31" s="70" t="s">
        <v>45</v>
      </c>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73"/>
      <c r="CB31" s="66"/>
      <c r="CC31" s="66"/>
      <c r="CD31" s="66"/>
      <c r="CE31" s="66"/>
      <c r="CF31" s="66"/>
      <c r="CG31" s="66"/>
      <c r="CH31" s="66"/>
      <c r="CI31" s="66"/>
    </row>
    <row r="32" spans="1:87" ht="14.5" hidden="1" customHeight="1">
      <c r="A32" s="69" t="s">
        <v>17</v>
      </c>
      <c r="B32" s="69">
        <v>28</v>
      </c>
      <c r="C32" s="73" t="s">
        <v>64</v>
      </c>
      <c r="D32" s="73"/>
      <c r="E32" s="70" t="s">
        <v>1060</v>
      </c>
      <c r="F32" s="70" t="s">
        <v>1063</v>
      </c>
      <c r="G32" s="74"/>
      <c r="H32" s="74"/>
      <c r="I32" s="73">
        <v>1</v>
      </c>
      <c r="J32" s="73"/>
      <c r="K32" s="70" t="s">
        <v>430</v>
      </c>
      <c r="L32" s="66"/>
      <c r="M32" s="73" t="s">
        <v>53</v>
      </c>
      <c r="N32" s="76" t="s">
        <v>599</v>
      </c>
      <c r="O32" s="66" t="s">
        <v>1067</v>
      </c>
      <c r="P32" s="66"/>
      <c r="Q32" s="75"/>
      <c r="R32" s="75"/>
      <c r="S32" s="66"/>
      <c r="T32" s="73" t="s">
        <v>63</v>
      </c>
      <c r="U32" s="66"/>
      <c r="V32" s="77">
        <v>437</v>
      </c>
      <c r="W32" s="66"/>
      <c r="X32" s="66"/>
      <c r="Y32" s="66"/>
      <c r="Z32" s="66"/>
      <c r="AA32" s="66"/>
      <c r="AB32" s="66"/>
      <c r="AC32" s="66"/>
      <c r="AD32" s="66"/>
      <c r="AE32" s="66"/>
      <c r="AF32" s="66"/>
      <c r="AG32" s="66"/>
      <c r="AH32" s="66"/>
      <c r="AI32" s="66"/>
      <c r="AJ32" s="66"/>
      <c r="AK32" s="66"/>
      <c r="AL32" s="66"/>
      <c r="AM32" s="66"/>
      <c r="AN32" s="66"/>
      <c r="AO32" s="66"/>
      <c r="AP32" s="66"/>
      <c r="AQ32" s="74" t="s">
        <v>27</v>
      </c>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73"/>
      <c r="CB32" s="66"/>
      <c r="CC32" s="66"/>
      <c r="CD32" s="66"/>
      <c r="CE32" s="66"/>
      <c r="CF32" s="66"/>
      <c r="CG32" s="66"/>
      <c r="CH32" s="66"/>
      <c r="CI32" s="66"/>
    </row>
    <row r="33" spans="1:87" ht="14.5" hidden="1" customHeight="1">
      <c r="A33" s="69" t="s">
        <v>82</v>
      </c>
      <c r="B33" s="69">
        <v>29</v>
      </c>
      <c r="C33" s="70" t="s">
        <v>194</v>
      </c>
      <c r="D33" s="70"/>
      <c r="E33" s="70" t="s">
        <v>1060</v>
      </c>
      <c r="F33" s="70" t="s">
        <v>1063</v>
      </c>
      <c r="G33" s="70" t="s">
        <v>72</v>
      </c>
      <c r="H33" s="70" t="s">
        <v>84</v>
      </c>
      <c r="I33" s="70">
        <v>1</v>
      </c>
      <c r="J33" s="70"/>
      <c r="K33" s="70" t="s">
        <v>430</v>
      </c>
      <c r="L33" s="66"/>
      <c r="M33" s="71" t="s">
        <v>80</v>
      </c>
      <c r="N33" s="66" t="s">
        <v>505</v>
      </c>
      <c r="O33" s="66" t="s">
        <v>1067</v>
      </c>
      <c r="P33" s="66"/>
      <c r="Q33" s="70" t="s">
        <v>193</v>
      </c>
      <c r="R33" s="71"/>
      <c r="S33" s="66"/>
      <c r="T33" s="70" t="s">
        <v>63</v>
      </c>
      <c r="U33" s="66"/>
      <c r="V33" s="72">
        <v>392.7</v>
      </c>
      <c r="W33" s="66"/>
      <c r="X33" s="66"/>
      <c r="Y33" s="66"/>
      <c r="Z33" s="66"/>
      <c r="AA33" s="66"/>
      <c r="AB33" s="66"/>
      <c r="AC33" s="66"/>
      <c r="AD33" s="66"/>
      <c r="AE33" s="66"/>
      <c r="AF33" s="66"/>
      <c r="AG33" s="66"/>
      <c r="AH33" s="66"/>
      <c r="AI33" s="66"/>
      <c r="AJ33" s="66"/>
      <c r="AK33" s="66"/>
      <c r="AL33" s="66"/>
      <c r="AM33" s="66"/>
      <c r="AN33" s="66"/>
      <c r="AO33" s="66"/>
      <c r="AP33" s="66"/>
      <c r="AQ33" s="70" t="s">
        <v>36</v>
      </c>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70" t="s">
        <v>79</v>
      </c>
      <c r="CB33" s="66"/>
      <c r="CC33" s="66"/>
      <c r="CD33" s="66"/>
      <c r="CE33" s="66"/>
      <c r="CF33" s="66"/>
      <c r="CG33" s="66"/>
      <c r="CH33" s="66"/>
      <c r="CI33" s="66"/>
    </row>
    <row r="34" spans="1:87" ht="14.5" customHeight="1">
      <c r="A34" s="69" t="s">
        <v>82</v>
      </c>
      <c r="B34" s="69">
        <v>30</v>
      </c>
      <c r="C34" s="70" t="s">
        <v>170</v>
      </c>
      <c r="D34" s="70" t="s">
        <v>168</v>
      </c>
      <c r="E34" s="70" t="s">
        <v>1059</v>
      </c>
      <c r="F34" s="70" t="s">
        <v>1041</v>
      </c>
      <c r="G34" s="70" t="s">
        <v>85</v>
      </c>
      <c r="H34" s="70" t="s">
        <v>100</v>
      </c>
      <c r="I34" s="70">
        <v>2</v>
      </c>
      <c r="J34" s="70">
        <v>4</v>
      </c>
      <c r="K34" s="70" t="s">
        <v>430</v>
      </c>
      <c r="L34" s="66"/>
      <c r="M34" s="71" t="s">
        <v>26</v>
      </c>
      <c r="N34" s="66" t="s">
        <v>595</v>
      </c>
      <c r="O34" s="66" t="s">
        <v>1067</v>
      </c>
      <c r="P34" s="66"/>
      <c r="Q34" s="70" t="s">
        <v>169</v>
      </c>
      <c r="R34" s="71"/>
      <c r="S34" s="66"/>
      <c r="T34" s="70" t="s">
        <v>25</v>
      </c>
      <c r="U34" s="66"/>
      <c r="V34" s="72">
        <v>7.34</v>
      </c>
      <c r="W34" s="66"/>
      <c r="X34" s="66"/>
      <c r="Y34" s="66"/>
      <c r="Z34" s="66"/>
      <c r="AA34" s="66"/>
      <c r="AB34" s="66"/>
      <c r="AC34" s="66"/>
      <c r="AD34" s="66"/>
      <c r="AE34" s="66"/>
      <c r="AF34" s="66"/>
      <c r="AG34" s="66"/>
      <c r="AH34" s="66"/>
      <c r="AI34" s="66"/>
      <c r="AJ34" s="66"/>
      <c r="AK34" s="66"/>
      <c r="AL34" s="66"/>
      <c r="AM34" s="66"/>
      <c r="AN34" s="66"/>
      <c r="AO34" s="66"/>
      <c r="AP34" s="66"/>
      <c r="AQ34" s="70" t="s">
        <v>45</v>
      </c>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70" t="s">
        <v>103</v>
      </c>
      <c r="CB34" s="66"/>
      <c r="CC34" s="66"/>
      <c r="CD34" s="66"/>
      <c r="CE34" s="66"/>
      <c r="CF34" s="66"/>
      <c r="CG34" s="66"/>
      <c r="CH34" s="66"/>
      <c r="CI34" s="66"/>
    </row>
    <row r="35" spans="1:87" ht="14.5" hidden="1" customHeight="1">
      <c r="A35" s="69" t="s">
        <v>205</v>
      </c>
      <c r="B35" s="69">
        <v>31</v>
      </c>
      <c r="C35" s="70" t="s">
        <v>276</v>
      </c>
      <c r="D35" s="70"/>
      <c r="E35" s="70" t="s">
        <v>1060</v>
      </c>
      <c r="F35" s="70" t="s">
        <v>1063</v>
      </c>
      <c r="G35" s="70" t="s">
        <v>197</v>
      </c>
      <c r="H35" s="70" t="s">
        <v>84</v>
      </c>
      <c r="I35" s="70">
        <v>1</v>
      </c>
      <c r="J35" s="70">
        <v>6</v>
      </c>
      <c r="K35" s="70" t="s">
        <v>430</v>
      </c>
      <c r="L35" s="66"/>
      <c r="M35" s="70" t="s">
        <v>213</v>
      </c>
      <c r="N35" s="66" t="s">
        <v>466</v>
      </c>
      <c r="O35" s="66" t="s">
        <v>1066</v>
      </c>
      <c r="P35" s="66"/>
      <c r="Q35" s="71" t="s">
        <v>203</v>
      </c>
      <c r="R35" s="70" t="s">
        <v>234</v>
      </c>
      <c r="S35" s="66"/>
      <c r="T35" s="70" t="s">
        <v>63</v>
      </c>
      <c r="U35" s="66"/>
      <c r="V35" s="72">
        <v>298</v>
      </c>
      <c r="W35" s="66"/>
      <c r="X35" s="66"/>
      <c r="Y35" s="66"/>
      <c r="Z35" s="66"/>
      <c r="AA35" s="66"/>
      <c r="AB35" s="66"/>
      <c r="AC35" s="66"/>
      <c r="AD35" s="66"/>
      <c r="AE35" s="66"/>
      <c r="AF35" s="66"/>
      <c r="AG35" s="66"/>
      <c r="AH35" s="66"/>
      <c r="AI35" s="66"/>
      <c r="AJ35" s="66"/>
      <c r="AK35" s="66"/>
      <c r="AL35" s="66"/>
      <c r="AM35" s="66"/>
      <c r="AN35" s="66"/>
      <c r="AO35" s="66"/>
      <c r="AP35" s="66"/>
      <c r="AQ35" s="70" t="s">
        <v>36</v>
      </c>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70"/>
      <c r="CB35" s="66"/>
      <c r="CC35" s="66"/>
      <c r="CD35" s="66"/>
      <c r="CE35" s="66"/>
      <c r="CF35" s="66"/>
      <c r="CG35" s="66"/>
      <c r="CH35" s="66"/>
      <c r="CI35" s="66"/>
    </row>
    <row r="36" spans="1:87" ht="14.5" customHeight="1">
      <c r="A36" s="69" t="s">
        <v>82</v>
      </c>
      <c r="B36" s="69">
        <v>32</v>
      </c>
      <c r="C36" s="70" t="s">
        <v>190</v>
      </c>
      <c r="D36" s="70"/>
      <c r="E36" s="70" t="s">
        <v>1060</v>
      </c>
      <c r="F36" s="70" t="s">
        <v>1063</v>
      </c>
      <c r="G36" s="70"/>
      <c r="H36" s="70"/>
      <c r="I36" s="70">
        <v>2</v>
      </c>
      <c r="J36" s="70"/>
      <c r="K36" s="70" t="s">
        <v>430</v>
      </c>
      <c r="L36" s="66"/>
      <c r="M36" s="71" t="s">
        <v>80</v>
      </c>
      <c r="N36" s="66" t="s">
        <v>593</v>
      </c>
      <c r="O36" s="66" t="s">
        <v>1067</v>
      </c>
      <c r="P36" s="66"/>
      <c r="Q36" s="70" t="s">
        <v>189</v>
      </c>
      <c r="R36" s="71"/>
      <c r="S36" s="66"/>
      <c r="T36" s="70"/>
      <c r="U36" s="66"/>
      <c r="V36" s="72">
        <v>9.9244719999999997</v>
      </c>
      <c r="W36" s="66"/>
      <c r="X36" s="66"/>
      <c r="Y36" s="66"/>
      <c r="Z36" s="66"/>
      <c r="AA36" s="66"/>
      <c r="AB36" s="66"/>
      <c r="AC36" s="66"/>
      <c r="AD36" s="66"/>
      <c r="AE36" s="66"/>
      <c r="AF36" s="66"/>
      <c r="AG36" s="66"/>
      <c r="AH36" s="66"/>
      <c r="AI36" s="66"/>
      <c r="AJ36" s="66"/>
      <c r="AK36" s="66"/>
      <c r="AL36" s="66"/>
      <c r="AM36" s="66"/>
      <c r="AN36" s="66"/>
      <c r="AO36" s="66"/>
      <c r="AP36" s="66"/>
      <c r="AQ36" s="70"/>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70"/>
      <c r="CB36" s="66"/>
      <c r="CC36" s="66"/>
      <c r="CD36" s="66"/>
      <c r="CE36" s="66"/>
      <c r="CF36" s="66"/>
      <c r="CG36" s="66"/>
      <c r="CH36" s="66"/>
      <c r="CI36" s="66"/>
    </row>
    <row r="37" spans="1:87" ht="14.5" hidden="1" customHeight="1">
      <c r="A37" s="69" t="s">
        <v>205</v>
      </c>
      <c r="B37" s="69">
        <v>33</v>
      </c>
      <c r="C37" s="70" t="s">
        <v>274</v>
      </c>
      <c r="D37" s="70"/>
      <c r="E37" s="70" t="s">
        <v>1060</v>
      </c>
      <c r="F37" s="70" t="s">
        <v>1063</v>
      </c>
      <c r="G37" s="70" t="s">
        <v>197</v>
      </c>
      <c r="H37" s="70" t="s">
        <v>84</v>
      </c>
      <c r="I37" s="70">
        <v>3</v>
      </c>
      <c r="J37" s="70"/>
      <c r="K37" s="70" t="s">
        <v>430</v>
      </c>
      <c r="L37" s="66"/>
      <c r="M37" s="70" t="s">
        <v>213</v>
      </c>
      <c r="N37" s="66" t="s">
        <v>431</v>
      </c>
      <c r="O37" s="66" t="s">
        <v>1066</v>
      </c>
      <c r="P37" s="66"/>
      <c r="Q37" s="71" t="s">
        <v>241</v>
      </c>
      <c r="R37" s="70" t="s">
        <v>273</v>
      </c>
      <c r="S37" s="66"/>
      <c r="T37" s="70" t="s">
        <v>63</v>
      </c>
      <c r="U37" s="66"/>
      <c r="V37" s="72">
        <v>45</v>
      </c>
      <c r="W37" s="66"/>
      <c r="X37" s="66"/>
      <c r="Y37" s="66"/>
      <c r="Z37" s="66"/>
      <c r="AA37" s="66"/>
      <c r="AB37" s="66"/>
      <c r="AC37" s="66"/>
      <c r="AD37" s="66"/>
      <c r="AE37" s="66"/>
      <c r="AF37" s="66"/>
      <c r="AG37" s="66"/>
      <c r="AH37" s="66"/>
      <c r="AI37" s="66"/>
      <c r="AJ37" s="66"/>
      <c r="AK37" s="66"/>
      <c r="AL37" s="66"/>
      <c r="AM37" s="66"/>
      <c r="AN37" s="66"/>
      <c r="AO37" s="66"/>
      <c r="AP37" s="66"/>
      <c r="AQ37" s="70" t="s">
        <v>36</v>
      </c>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70"/>
      <c r="CB37" s="66"/>
      <c r="CC37" s="66"/>
      <c r="CD37" s="66"/>
      <c r="CE37" s="66"/>
      <c r="CF37" s="66"/>
      <c r="CG37" s="66"/>
      <c r="CH37" s="66"/>
      <c r="CI37" s="66"/>
    </row>
    <row r="38" spans="1:87" ht="14.5" customHeight="1">
      <c r="A38" s="69" t="s">
        <v>909</v>
      </c>
      <c r="B38" s="69">
        <v>34</v>
      </c>
      <c r="C38" s="80" t="s">
        <v>908</v>
      </c>
      <c r="D38" s="66" t="s">
        <v>912</v>
      </c>
      <c r="E38" s="70" t="s">
        <v>1059</v>
      </c>
      <c r="F38" s="70" t="s">
        <v>1063</v>
      </c>
      <c r="G38" s="66" t="s">
        <v>72</v>
      </c>
      <c r="H38" s="66" t="s">
        <v>84</v>
      </c>
      <c r="I38" s="73">
        <v>1</v>
      </c>
      <c r="J38" s="66"/>
      <c r="K38" s="70" t="s">
        <v>430</v>
      </c>
      <c r="L38" s="66"/>
      <c r="M38" s="82" t="s">
        <v>928</v>
      </c>
      <c r="N38" s="82" t="s">
        <v>929</v>
      </c>
      <c r="O38" s="66" t="s">
        <v>1067</v>
      </c>
      <c r="P38" s="66"/>
      <c r="Q38" s="82" t="s">
        <v>203</v>
      </c>
      <c r="R38" s="66"/>
      <c r="S38" s="66"/>
      <c r="T38" s="82" t="s">
        <v>931</v>
      </c>
      <c r="U38" s="66"/>
      <c r="V38" s="72" t="s">
        <v>471</v>
      </c>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row>
    <row r="39" spans="1:87" ht="14.5" customHeight="1">
      <c r="A39" s="69" t="s">
        <v>205</v>
      </c>
      <c r="B39" s="69">
        <v>35</v>
      </c>
      <c r="C39" s="70" t="s">
        <v>270</v>
      </c>
      <c r="D39" s="70" t="s">
        <v>269</v>
      </c>
      <c r="E39" s="70" t="s">
        <v>1059</v>
      </c>
      <c r="F39" s="70" t="s">
        <v>1041</v>
      </c>
      <c r="G39" s="70" t="s">
        <v>197</v>
      </c>
      <c r="H39" s="70" t="s">
        <v>84</v>
      </c>
      <c r="I39" s="70">
        <v>3</v>
      </c>
      <c r="J39" s="70"/>
      <c r="K39" s="70" t="s">
        <v>430</v>
      </c>
      <c r="L39" s="66"/>
      <c r="M39" s="70" t="s">
        <v>213</v>
      </c>
      <c r="N39" s="66" t="s">
        <v>431</v>
      </c>
      <c r="O39" s="66" t="s">
        <v>1066</v>
      </c>
      <c r="P39" s="66"/>
      <c r="Q39" s="71" t="s">
        <v>241</v>
      </c>
      <c r="R39" s="70" t="s">
        <v>240</v>
      </c>
      <c r="S39" s="66"/>
      <c r="T39" s="70" t="s">
        <v>63</v>
      </c>
      <c r="U39" s="66"/>
      <c r="V39" s="72">
        <v>70</v>
      </c>
      <c r="W39" s="66"/>
      <c r="X39" s="66"/>
      <c r="Y39" s="66"/>
      <c r="Z39" s="66"/>
      <c r="AA39" s="66"/>
      <c r="AB39" s="66"/>
      <c r="AC39" s="66"/>
      <c r="AD39" s="66"/>
      <c r="AE39" s="66"/>
      <c r="AF39" s="66"/>
      <c r="AG39" s="66"/>
      <c r="AH39" s="66"/>
      <c r="AI39" s="66"/>
      <c r="AJ39" s="66"/>
      <c r="AK39" s="66"/>
      <c r="AL39" s="66"/>
      <c r="AM39" s="66"/>
      <c r="AN39" s="66"/>
      <c r="AO39" s="66"/>
      <c r="AP39" s="66"/>
      <c r="AQ39" s="70" t="s">
        <v>45</v>
      </c>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70" t="s">
        <v>70</v>
      </c>
      <c r="CB39" s="66"/>
      <c r="CC39" s="66"/>
      <c r="CD39" s="66"/>
      <c r="CE39" s="66"/>
      <c r="CF39" s="66"/>
      <c r="CG39" s="66"/>
      <c r="CH39" s="66"/>
      <c r="CI39" s="66"/>
    </row>
    <row r="40" spans="1:87" ht="14.5" hidden="1" customHeight="1">
      <c r="A40" s="69" t="s">
        <v>82</v>
      </c>
      <c r="B40" s="69">
        <v>36</v>
      </c>
      <c r="C40" s="70" t="s">
        <v>81</v>
      </c>
      <c r="D40" s="70" t="s">
        <v>77</v>
      </c>
      <c r="E40" s="70" t="s">
        <v>1060</v>
      </c>
      <c r="F40" s="70" t="s">
        <v>1063</v>
      </c>
      <c r="G40" s="70" t="s">
        <v>72</v>
      </c>
      <c r="H40" s="70" t="s">
        <v>71</v>
      </c>
      <c r="I40" s="70">
        <v>1</v>
      </c>
      <c r="J40" s="70"/>
      <c r="K40" s="70" t="s">
        <v>430</v>
      </c>
      <c r="L40" s="66"/>
      <c r="M40" s="70" t="s">
        <v>80</v>
      </c>
      <c r="N40" s="66" t="s">
        <v>598</v>
      </c>
      <c r="O40" s="66" t="s">
        <v>1067</v>
      </c>
      <c r="P40" s="66"/>
      <c r="Q40" s="71"/>
      <c r="R40" s="71"/>
      <c r="S40" s="66"/>
      <c r="T40" s="70" t="s">
        <v>25</v>
      </c>
      <c r="U40" s="66"/>
      <c r="V40" s="72">
        <v>19</v>
      </c>
      <c r="W40" s="66"/>
      <c r="X40" s="66"/>
      <c r="Y40" s="66"/>
      <c r="Z40" s="66"/>
      <c r="AA40" s="66"/>
      <c r="AB40" s="66"/>
      <c r="AC40" s="66"/>
      <c r="AD40" s="66"/>
      <c r="AE40" s="66"/>
      <c r="AF40" s="66"/>
      <c r="AG40" s="66"/>
      <c r="AH40" s="66"/>
      <c r="AI40" s="66"/>
      <c r="AJ40" s="66"/>
      <c r="AK40" s="66"/>
      <c r="AL40" s="66"/>
      <c r="AM40" s="66"/>
      <c r="AN40" s="66"/>
      <c r="AO40" s="66"/>
      <c r="AP40" s="66"/>
      <c r="AQ40" s="70" t="s">
        <v>36</v>
      </c>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70" t="s">
        <v>79</v>
      </c>
      <c r="CB40" s="66"/>
      <c r="CC40" s="66"/>
      <c r="CD40" s="66"/>
      <c r="CE40" s="66"/>
      <c r="CF40" s="66"/>
      <c r="CG40" s="66"/>
      <c r="CH40" s="66"/>
      <c r="CI40" s="66"/>
    </row>
    <row r="41" spans="1:87" ht="14.5" hidden="1" customHeight="1">
      <c r="A41" s="69" t="s">
        <v>205</v>
      </c>
      <c r="B41" s="69">
        <v>37</v>
      </c>
      <c r="C41" s="70" t="s">
        <v>262</v>
      </c>
      <c r="D41" s="70"/>
      <c r="E41" s="70" t="s">
        <v>1060</v>
      </c>
      <c r="F41" s="70" t="s">
        <v>1063</v>
      </c>
      <c r="G41" s="70" t="s">
        <v>72</v>
      </c>
      <c r="H41" s="70" t="s">
        <v>84</v>
      </c>
      <c r="I41" s="70">
        <v>1</v>
      </c>
      <c r="J41" s="70"/>
      <c r="K41" s="70" t="s">
        <v>430</v>
      </c>
      <c r="L41" s="66"/>
      <c r="M41" s="70" t="s">
        <v>80</v>
      </c>
      <c r="N41" s="66" t="s">
        <v>578</v>
      </c>
      <c r="O41" s="66" t="s">
        <v>1067</v>
      </c>
      <c r="P41" s="66"/>
      <c r="Q41" s="71" t="s">
        <v>224</v>
      </c>
      <c r="R41" s="70" t="s">
        <v>247</v>
      </c>
      <c r="S41" s="66"/>
      <c r="T41" s="70" t="s">
        <v>63</v>
      </c>
      <c r="U41" s="66"/>
      <c r="V41" s="72">
        <v>408</v>
      </c>
      <c r="W41" s="66"/>
      <c r="X41" s="66"/>
      <c r="Y41" s="66"/>
      <c r="Z41" s="66"/>
      <c r="AA41" s="66"/>
      <c r="AB41" s="66"/>
      <c r="AC41" s="66"/>
      <c r="AD41" s="66"/>
      <c r="AE41" s="66"/>
      <c r="AF41" s="66"/>
      <c r="AG41" s="66"/>
      <c r="AH41" s="66"/>
      <c r="AI41" s="66"/>
      <c r="AJ41" s="66"/>
      <c r="AK41" s="66"/>
      <c r="AL41" s="66"/>
      <c r="AM41" s="66"/>
      <c r="AN41" s="66"/>
      <c r="AO41" s="66"/>
      <c r="AP41" s="66"/>
      <c r="AQ41" s="70" t="s">
        <v>36</v>
      </c>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70" t="s">
        <v>79</v>
      </c>
      <c r="CB41" s="66"/>
      <c r="CC41" s="66"/>
      <c r="CD41" s="66"/>
      <c r="CE41" s="66"/>
      <c r="CF41" s="66"/>
      <c r="CG41" s="66"/>
      <c r="CH41" s="66"/>
      <c r="CI41" s="66"/>
    </row>
    <row r="42" spans="1:87" ht="14.5" hidden="1" customHeight="1">
      <c r="A42" s="69" t="s">
        <v>205</v>
      </c>
      <c r="B42" s="69">
        <v>38</v>
      </c>
      <c r="C42" s="70" t="s">
        <v>265</v>
      </c>
      <c r="D42" s="70"/>
      <c r="E42" s="70" t="s">
        <v>1060</v>
      </c>
      <c r="F42" s="70" t="s">
        <v>1063</v>
      </c>
      <c r="G42" s="70" t="s">
        <v>72</v>
      </c>
      <c r="H42" s="70" t="s">
        <v>84</v>
      </c>
      <c r="I42" s="70">
        <v>1</v>
      </c>
      <c r="J42" s="70"/>
      <c r="K42" s="70" t="s">
        <v>430</v>
      </c>
      <c r="L42" s="66"/>
      <c r="M42" s="70" t="s">
        <v>80</v>
      </c>
      <c r="N42" s="66" t="s">
        <v>576</v>
      </c>
      <c r="O42" s="66" t="s">
        <v>1066</v>
      </c>
      <c r="P42" s="66"/>
      <c r="Q42" s="71" t="s">
        <v>224</v>
      </c>
      <c r="R42" s="70" t="s">
        <v>247</v>
      </c>
      <c r="S42" s="66"/>
      <c r="T42" s="70" t="s">
        <v>63</v>
      </c>
      <c r="U42" s="66"/>
      <c r="V42" s="72">
        <v>2009.7629999999999</v>
      </c>
      <c r="W42" s="66"/>
      <c r="X42" s="66"/>
      <c r="Y42" s="66"/>
      <c r="Z42" s="66"/>
      <c r="AA42" s="66"/>
      <c r="AB42" s="66"/>
      <c r="AC42" s="66"/>
      <c r="AD42" s="66"/>
      <c r="AE42" s="66"/>
      <c r="AF42" s="66"/>
      <c r="AG42" s="66"/>
      <c r="AH42" s="66"/>
      <c r="AI42" s="66"/>
      <c r="AJ42" s="66"/>
      <c r="AK42" s="66"/>
      <c r="AL42" s="66"/>
      <c r="AM42" s="66"/>
      <c r="AN42" s="66"/>
      <c r="AO42" s="66"/>
      <c r="AP42" s="66"/>
      <c r="AQ42" s="70" t="s">
        <v>36</v>
      </c>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70" t="s">
        <v>79</v>
      </c>
      <c r="CB42" s="66"/>
      <c r="CC42" s="66"/>
      <c r="CD42" s="66"/>
      <c r="CE42" s="66"/>
      <c r="CF42" s="66"/>
      <c r="CG42" s="66"/>
      <c r="CH42" s="66"/>
      <c r="CI42" s="66"/>
    </row>
    <row r="43" spans="1:87" ht="14.5" hidden="1" customHeight="1">
      <c r="A43" s="69" t="s">
        <v>205</v>
      </c>
      <c r="B43" s="69">
        <v>39</v>
      </c>
      <c r="C43" s="70" t="s">
        <v>246</v>
      </c>
      <c r="D43" s="70"/>
      <c r="E43" s="70" t="s">
        <v>1060</v>
      </c>
      <c r="F43" s="70" t="s">
        <v>1063</v>
      </c>
      <c r="G43" s="70" t="s">
        <v>197</v>
      </c>
      <c r="H43" s="70" t="s">
        <v>84</v>
      </c>
      <c r="I43" s="70">
        <v>1</v>
      </c>
      <c r="J43" s="70"/>
      <c r="K43" s="70" t="s">
        <v>430</v>
      </c>
      <c r="L43" s="66"/>
      <c r="M43" s="70" t="s">
        <v>26</v>
      </c>
      <c r="N43" s="66" t="s">
        <v>583</v>
      </c>
      <c r="O43" s="66" t="s">
        <v>1067</v>
      </c>
      <c r="P43" s="66"/>
      <c r="Q43" s="71" t="s">
        <v>203</v>
      </c>
      <c r="R43" s="70" t="s">
        <v>227</v>
      </c>
      <c r="S43" s="66"/>
      <c r="T43" s="70" t="s">
        <v>63</v>
      </c>
      <c r="U43" s="66"/>
      <c r="V43" s="72">
        <v>102</v>
      </c>
      <c r="W43" s="66"/>
      <c r="X43" s="66"/>
      <c r="Y43" s="66"/>
      <c r="Z43" s="66"/>
      <c r="AA43" s="66"/>
      <c r="AB43" s="66"/>
      <c r="AC43" s="66"/>
      <c r="AD43" s="66"/>
      <c r="AE43" s="66"/>
      <c r="AF43" s="66"/>
      <c r="AG43" s="66"/>
      <c r="AH43" s="66"/>
      <c r="AI43" s="66"/>
      <c r="AJ43" s="66"/>
      <c r="AK43" s="66"/>
      <c r="AL43" s="66"/>
      <c r="AM43" s="66"/>
      <c r="AN43" s="66"/>
      <c r="AO43" s="66"/>
      <c r="AP43" s="66"/>
      <c r="AQ43" s="70" t="s">
        <v>36</v>
      </c>
      <c r="AR43" s="66"/>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70"/>
      <c r="CB43" s="66"/>
      <c r="CC43" s="66"/>
      <c r="CD43" s="66"/>
      <c r="CE43" s="66"/>
      <c r="CF43" s="66"/>
      <c r="CG43" s="66"/>
      <c r="CH43" s="66"/>
      <c r="CI43" s="66"/>
    </row>
    <row r="44" spans="1:87" ht="14.5" hidden="1" customHeight="1">
      <c r="A44" s="69" t="s">
        <v>205</v>
      </c>
      <c r="B44" s="69">
        <v>40</v>
      </c>
      <c r="C44" s="70" t="s">
        <v>239</v>
      </c>
      <c r="D44" s="70"/>
      <c r="E44" s="70" t="s">
        <v>1060</v>
      </c>
      <c r="F44" s="70" t="s">
        <v>1063</v>
      </c>
      <c r="G44" s="70"/>
      <c r="H44" s="70"/>
      <c r="I44" s="70">
        <v>2</v>
      </c>
      <c r="J44" s="70">
        <v>6</v>
      </c>
      <c r="K44" s="70" t="s">
        <v>430</v>
      </c>
      <c r="L44" s="66"/>
      <c r="M44" s="70" t="s">
        <v>26</v>
      </c>
      <c r="N44" s="66" t="s">
        <v>586</v>
      </c>
      <c r="O44" s="66" t="s">
        <v>1067</v>
      </c>
      <c r="P44" s="66"/>
      <c r="Q44" s="71" t="s">
        <v>237</v>
      </c>
      <c r="R44" s="70" t="s">
        <v>236</v>
      </c>
      <c r="S44" s="66"/>
      <c r="T44" s="70"/>
      <c r="U44" s="66"/>
      <c r="V44" s="72">
        <v>21.625519999999998</v>
      </c>
      <c r="W44" s="66"/>
      <c r="X44" s="66"/>
      <c r="Y44" s="66"/>
      <c r="Z44" s="66"/>
      <c r="AA44" s="66"/>
      <c r="AB44" s="66"/>
      <c r="AC44" s="66"/>
      <c r="AD44" s="66"/>
      <c r="AE44" s="66"/>
      <c r="AF44" s="66"/>
      <c r="AG44" s="66"/>
      <c r="AH44" s="66"/>
      <c r="AI44" s="66"/>
      <c r="AJ44" s="66"/>
      <c r="AK44" s="66"/>
      <c r="AL44" s="66"/>
      <c r="AM44" s="66"/>
      <c r="AN44" s="66"/>
      <c r="AO44" s="66"/>
      <c r="AP44" s="66"/>
      <c r="AQ44" s="70" t="s">
        <v>27</v>
      </c>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70"/>
      <c r="CB44" s="66"/>
      <c r="CC44" s="66"/>
      <c r="CD44" s="66"/>
      <c r="CE44" s="66"/>
      <c r="CF44" s="66"/>
      <c r="CG44" s="66"/>
      <c r="CH44" s="66"/>
      <c r="CI44" s="66"/>
    </row>
    <row r="45" spans="1:87" ht="14.5" customHeight="1">
      <c r="A45" s="69" t="s">
        <v>205</v>
      </c>
      <c r="B45" s="69">
        <v>41</v>
      </c>
      <c r="C45" s="70" t="s">
        <v>238</v>
      </c>
      <c r="D45" s="70"/>
      <c r="E45" s="70" t="s">
        <v>1060</v>
      </c>
      <c r="F45" s="70" t="s">
        <v>1063</v>
      </c>
      <c r="G45" s="70"/>
      <c r="H45" s="70"/>
      <c r="I45" s="70">
        <v>2</v>
      </c>
      <c r="J45" s="70">
        <v>6</v>
      </c>
      <c r="K45" s="70" t="s">
        <v>430</v>
      </c>
      <c r="L45" s="66"/>
      <c r="M45" s="70" t="s">
        <v>26</v>
      </c>
      <c r="N45" s="66" t="s">
        <v>586</v>
      </c>
      <c r="O45" s="66" t="s">
        <v>1067</v>
      </c>
      <c r="P45" s="66"/>
      <c r="Q45" s="71" t="s">
        <v>237</v>
      </c>
      <c r="R45" s="70" t="s">
        <v>236</v>
      </c>
      <c r="S45" s="66"/>
      <c r="T45" s="70"/>
      <c r="U45" s="66"/>
      <c r="V45" s="72">
        <v>27.443255000000001</v>
      </c>
      <c r="W45" s="66"/>
      <c r="X45" s="66"/>
      <c r="Y45" s="66"/>
      <c r="Z45" s="66"/>
      <c r="AA45" s="66"/>
      <c r="AB45" s="66"/>
      <c r="AC45" s="66"/>
      <c r="AD45" s="66"/>
      <c r="AE45" s="66"/>
      <c r="AF45" s="66"/>
      <c r="AG45" s="66"/>
      <c r="AH45" s="66"/>
      <c r="AI45" s="66"/>
      <c r="AJ45" s="66"/>
      <c r="AK45" s="66"/>
      <c r="AL45" s="66"/>
      <c r="AM45" s="66"/>
      <c r="AN45" s="66"/>
      <c r="AO45" s="66"/>
      <c r="AP45" s="66"/>
      <c r="AQ45" s="70"/>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70"/>
      <c r="CB45" s="66"/>
      <c r="CC45" s="66"/>
      <c r="CD45" s="66"/>
      <c r="CE45" s="66"/>
      <c r="CF45" s="66"/>
      <c r="CG45" s="66"/>
      <c r="CH45" s="66"/>
      <c r="CI45" s="66"/>
    </row>
    <row r="46" spans="1:87" ht="14.5" customHeight="1">
      <c r="A46" s="69" t="s">
        <v>205</v>
      </c>
      <c r="B46" s="69">
        <v>42</v>
      </c>
      <c r="C46" s="70" t="s">
        <v>261</v>
      </c>
      <c r="D46" s="70"/>
      <c r="E46" s="70" t="s">
        <v>1060</v>
      </c>
      <c r="F46" s="70" t="s">
        <v>1063</v>
      </c>
      <c r="G46" s="70" t="s">
        <v>72</v>
      </c>
      <c r="H46" s="70" t="s">
        <v>84</v>
      </c>
      <c r="I46" s="70">
        <v>1</v>
      </c>
      <c r="J46" s="70"/>
      <c r="K46" s="70" t="s">
        <v>430</v>
      </c>
      <c r="L46" s="66"/>
      <c r="M46" s="70" t="s">
        <v>80</v>
      </c>
      <c r="N46" s="66" t="s">
        <v>465</v>
      </c>
      <c r="O46" s="66" t="s">
        <v>1068</v>
      </c>
      <c r="P46" s="66"/>
      <c r="Q46" s="71" t="s">
        <v>224</v>
      </c>
      <c r="R46" s="70" t="s">
        <v>247</v>
      </c>
      <c r="S46" s="66"/>
      <c r="T46" s="70" t="s">
        <v>63</v>
      </c>
      <c r="U46" s="66"/>
      <c r="V46" s="72">
        <v>1784</v>
      </c>
      <c r="W46" s="66"/>
      <c r="X46" s="66"/>
      <c r="Y46" s="66"/>
      <c r="Z46" s="66"/>
      <c r="AA46" s="66"/>
      <c r="AB46" s="66"/>
      <c r="AC46" s="66"/>
      <c r="AD46" s="66"/>
      <c r="AE46" s="66"/>
      <c r="AF46" s="66"/>
      <c r="AG46" s="66"/>
      <c r="AH46" s="66"/>
      <c r="AI46" s="66"/>
      <c r="AJ46" s="66"/>
      <c r="AK46" s="66"/>
      <c r="AL46" s="66"/>
      <c r="AM46" s="66"/>
      <c r="AN46" s="66"/>
      <c r="AO46" s="66"/>
      <c r="AP46" s="66"/>
      <c r="AQ46" s="70" t="s">
        <v>45</v>
      </c>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70" t="s">
        <v>79</v>
      </c>
      <c r="CB46" s="66"/>
      <c r="CC46" s="66"/>
      <c r="CD46" s="66"/>
      <c r="CE46" s="66"/>
      <c r="CF46" s="66"/>
      <c r="CG46" s="66"/>
      <c r="CH46" s="66"/>
      <c r="CI46" s="66"/>
    </row>
    <row r="47" spans="1:87" ht="14.5" customHeight="1">
      <c r="A47" s="69" t="s">
        <v>205</v>
      </c>
      <c r="B47" s="69">
        <v>43</v>
      </c>
      <c r="C47" s="70" t="s">
        <v>260</v>
      </c>
      <c r="D47" s="70"/>
      <c r="E47" s="70" t="s">
        <v>1060</v>
      </c>
      <c r="F47" s="70" t="s">
        <v>1063</v>
      </c>
      <c r="G47" s="70" t="s">
        <v>197</v>
      </c>
      <c r="H47" s="70" t="s">
        <v>84</v>
      </c>
      <c r="I47" s="70">
        <v>1</v>
      </c>
      <c r="J47" s="70"/>
      <c r="K47" s="70" t="s">
        <v>430</v>
      </c>
      <c r="L47" s="66"/>
      <c r="M47" s="70" t="s">
        <v>80</v>
      </c>
      <c r="N47" s="66" t="s">
        <v>579</v>
      </c>
      <c r="O47" s="66" t="s">
        <v>1067</v>
      </c>
      <c r="P47" s="66"/>
      <c r="Q47" s="71" t="s">
        <v>203</v>
      </c>
      <c r="R47" s="70" t="s">
        <v>227</v>
      </c>
      <c r="S47" s="66"/>
      <c r="T47" s="70" t="s">
        <v>63</v>
      </c>
      <c r="U47" s="66"/>
      <c r="V47" s="72">
        <v>447</v>
      </c>
      <c r="W47" s="66"/>
      <c r="X47" s="66"/>
      <c r="Y47" s="66"/>
      <c r="Z47" s="66"/>
      <c r="AA47" s="66"/>
      <c r="AB47" s="66"/>
      <c r="AC47" s="66"/>
      <c r="AD47" s="66"/>
      <c r="AE47" s="66"/>
      <c r="AF47" s="66"/>
      <c r="AG47" s="66"/>
      <c r="AH47" s="66"/>
      <c r="AI47" s="66"/>
      <c r="AJ47" s="66"/>
      <c r="AK47" s="66"/>
      <c r="AL47" s="66"/>
      <c r="AM47" s="66"/>
      <c r="AN47" s="66"/>
      <c r="AO47" s="66"/>
      <c r="AP47" s="66"/>
      <c r="AQ47" s="70" t="s">
        <v>45</v>
      </c>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70"/>
      <c r="CB47" s="66"/>
      <c r="CC47" s="66"/>
      <c r="CD47" s="66"/>
      <c r="CE47" s="66"/>
      <c r="CF47" s="66"/>
      <c r="CG47" s="66"/>
      <c r="CH47" s="66"/>
      <c r="CI47" s="66"/>
    </row>
    <row r="48" spans="1:87" ht="14.5" hidden="1" customHeight="1">
      <c r="A48" s="69" t="s">
        <v>205</v>
      </c>
      <c r="B48" s="69">
        <v>44</v>
      </c>
      <c r="C48" s="70" t="s">
        <v>279</v>
      </c>
      <c r="D48" s="70"/>
      <c r="E48" s="70" t="s">
        <v>1060</v>
      </c>
      <c r="F48" s="70" t="s">
        <v>1063</v>
      </c>
      <c r="G48" s="70"/>
      <c r="H48" s="70"/>
      <c r="I48" s="70">
        <v>1</v>
      </c>
      <c r="J48" s="70"/>
      <c r="K48" s="70" t="s">
        <v>430</v>
      </c>
      <c r="L48" s="66"/>
      <c r="M48" s="70" t="s">
        <v>213</v>
      </c>
      <c r="N48" s="66" t="s">
        <v>506</v>
      </c>
      <c r="O48" s="66" t="s">
        <v>1067</v>
      </c>
      <c r="P48" s="66"/>
      <c r="Q48" s="71" t="s">
        <v>224</v>
      </c>
      <c r="R48" s="70" t="s">
        <v>247</v>
      </c>
      <c r="S48" s="66"/>
      <c r="T48" s="70"/>
      <c r="U48" s="66"/>
      <c r="V48" s="72">
        <v>712</v>
      </c>
      <c r="W48" s="66"/>
      <c r="X48" s="66"/>
      <c r="Y48" s="66"/>
      <c r="Z48" s="66"/>
      <c r="AA48" s="66"/>
      <c r="AB48" s="66"/>
      <c r="AC48" s="66"/>
      <c r="AD48" s="66"/>
      <c r="AE48" s="66"/>
      <c r="AF48" s="66"/>
      <c r="AG48" s="66"/>
      <c r="AH48" s="66"/>
      <c r="AI48" s="66"/>
      <c r="AJ48" s="66"/>
      <c r="AK48" s="66"/>
      <c r="AL48" s="66"/>
      <c r="AM48" s="66"/>
      <c r="AN48" s="66"/>
      <c r="AO48" s="66"/>
      <c r="AP48" s="66"/>
      <c r="AQ48" s="70" t="s">
        <v>36</v>
      </c>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70"/>
      <c r="CB48" s="66"/>
      <c r="CC48" s="66"/>
      <c r="CD48" s="66"/>
      <c r="CE48" s="66"/>
      <c r="CF48" s="66"/>
      <c r="CG48" s="66"/>
      <c r="CH48" s="66"/>
      <c r="CI48" s="66"/>
    </row>
    <row r="49" spans="1:87" ht="14.5" hidden="1" customHeight="1">
      <c r="A49" s="69" t="s">
        <v>205</v>
      </c>
      <c r="B49" s="69">
        <v>45</v>
      </c>
      <c r="C49" s="70" t="s">
        <v>264</v>
      </c>
      <c r="D49" s="70"/>
      <c r="E49" s="70" t="s">
        <v>1060</v>
      </c>
      <c r="F49" s="70" t="s">
        <v>1063</v>
      </c>
      <c r="G49" s="70"/>
      <c r="H49" s="70"/>
      <c r="I49" s="70">
        <v>1</v>
      </c>
      <c r="J49" s="70"/>
      <c r="K49" s="70" t="s">
        <v>430</v>
      </c>
      <c r="L49" s="66"/>
      <c r="M49" s="70" t="s">
        <v>80</v>
      </c>
      <c r="N49" s="66" t="s">
        <v>506</v>
      </c>
      <c r="O49" s="66" t="s">
        <v>1067</v>
      </c>
      <c r="P49" s="66"/>
      <c r="Q49" s="71" t="s">
        <v>237</v>
      </c>
      <c r="R49" s="70" t="s">
        <v>249</v>
      </c>
      <c r="S49" s="66"/>
      <c r="T49" s="70"/>
      <c r="U49" s="66"/>
      <c r="V49" s="72">
        <v>3</v>
      </c>
      <c r="W49" s="66"/>
      <c r="X49" s="66"/>
      <c r="Y49" s="66"/>
      <c r="Z49" s="66"/>
      <c r="AA49" s="66"/>
      <c r="AB49" s="66"/>
      <c r="AC49" s="66"/>
      <c r="AD49" s="66"/>
      <c r="AE49" s="66"/>
      <c r="AF49" s="66"/>
      <c r="AG49" s="66"/>
      <c r="AH49" s="66"/>
      <c r="AI49" s="66"/>
      <c r="AJ49" s="66"/>
      <c r="AK49" s="66"/>
      <c r="AL49" s="66"/>
      <c r="AM49" s="66"/>
      <c r="AN49" s="66"/>
      <c r="AO49" s="66"/>
      <c r="AP49" s="66"/>
      <c r="AQ49" s="70" t="s">
        <v>36</v>
      </c>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70"/>
      <c r="CB49" s="66"/>
      <c r="CC49" s="66"/>
      <c r="CD49" s="66"/>
      <c r="CE49" s="66"/>
      <c r="CF49" s="66"/>
      <c r="CG49" s="66"/>
      <c r="CH49" s="66"/>
      <c r="CI49" s="66"/>
    </row>
    <row r="50" spans="1:87" ht="14.5" customHeight="1">
      <c r="A50" s="69" t="s">
        <v>205</v>
      </c>
      <c r="B50" s="69">
        <v>46</v>
      </c>
      <c r="C50" s="70" t="s">
        <v>259</v>
      </c>
      <c r="D50" s="70"/>
      <c r="E50" s="70" t="s">
        <v>1060</v>
      </c>
      <c r="F50" s="70" t="s">
        <v>1063</v>
      </c>
      <c r="G50" s="70" t="s">
        <v>85</v>
      </c>
      <c r="H50" s="70" t="s">
        <v>84</v>
      </c>
      <c r="I50" s="70">
        <v>1</v>
      </c>
      <c r="J50" s="70"/>
      <c r="K50" s="70" t="s">
        <v>430</v>
      </c>
      <c r="L50" s="66"/>
      <c r="M50" s="70" t="s">
        <v>80</v>
      </c>
      <c r="N50" s="66" t="s">
        <v>506</v>
      </c>
      <c r="O50" s="66" t="s">
        <v>1067</v>
      </c>
      <c r="P50" s="66"/>
      <c r="Q50" s="71" t="s">
        <v>224</v>
      </c>
      <c r="R50" s="70" t="s">
        <v>223</v>
      </c>
      <c r="S50" s="66"/>
      <c r="T50" s="70" t="s">
        <v>63</v>
      </c>
      <c r="U50" s="66"/>
      <c r="V50" s="72">
        <v>160</v>
      </c>
      <c r="W50" s="66"/>
      <c r="X50" s="66"/>
      <c r="Y50" s="66"/>
      <c r="Z50" s="66"/>
      <c r="AA50" s="66"/>
      <c r="AB50" s="66"/>
      <c r="AC50" s="66"/>
      <c r="AD50" s="66"/>
      <c r="AE50" s="66"/>
      <c r="AF50" s="66"/>
      <c r="AG50" s="66"/>
      <c r="AH50" s="66"/>
      <c r="AI50" s="66"/>
      <c r="AJ50" s="66"/>
      <c r="AK50" s="66"/>
      <c r="AL50" s="66"/>
      <c r="AM50" s="66"/>
      <c r="AN50" s="66"/>
      <c r="AO50" s="66"/>
      <c r="AP50" s="66"/>
      <c r="AQ50" s="70" t="s">
        <v>45</v>
      </c>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70" t="s">
        <v>79</v>
      </c>
      <c r="CB50" s="66"/>
      <c r="CC50" s="66"/>
      <c r="CD50" s="66"/>
      <c r="CE50" s="66"/>
      <c r="CF50" s="66"/>
      <c r="CG50" s="66"/>
      <c r="CH50" s="66"/>
      <c r="CI50" s="66"/>
    </row>
    <row r="51" spans="1:87" ht="14.5" hidden="1" customHeight="1">
      <c r="A51" s="69" t="s">
        <v>205</v>
      </c>
      <c r="B51" s="69">
        <v>47</v>
      </c>
      <c r="C51" s="70" t="s">
        <v>256</v>
      </c>
      <c r="D51" s="70"/>
      <c r="E51" s="70" t="s">
        <v>1060</v>
      </c>
      <c r="F51" s="70" t="s">
        <v>1063</v>
      </c>
      <c r="G51" s="70"/>
      <c r="H51" s="70"/>
      <c r="I51" s="70">
        <v>3</v>
      </c>
      <c r="J51" s="70"/>
      <c r="K51" s="70" t="s">
        <v>430</v>
      </c>
      <c r="L51" s="66"/>
      <c r="M51" s="70" t="s">
        <v>80</v>
      </c>
      <c r="N51" s="66"/>
      <c r="O51" s="66"/>
      <c r="P51" s="66"/>
      <c r="Q51" s="71" t="s">
        <v>241</v>
      </c>
      <c r="R51" s="70" t="s">
        <v>255</v>
      </c>
      <c r="S51" s="66"/>
      <c r="T51" s="70"/>
      <c r="U51" s="66"/>
      <c r="V51" s="72">
        <v>92.5</v>
      </c>
      <c r="W51" s="66"/>
      <c r="X51" s="66"/>
      <c r="Y51" s="66"/>
      <c r="Z51" s="66"/>
      <c r="AA51" s="66"/>
      <c r="AB51" s="66"/>
      <c r="AC51" s="66"/>
      <c r="AD51" s="66"/>
      <c r="AE51" s="66"/>
      <c r="AF51" s="66"/>
      <c r="AG51" s="66"/>
      <c r="AH51" s="66"/>
      <c r="AI51" s="66"/>
      <c r="AJ51" s="66"/>
      <c r="AK51" s="66"/>
      <c r="AL51" s="66"/>
      <c r="AM51" s="66"/>
      <c r="AN51" s="66"/>
      <c r="AO51" s="66"/>
      <c r="AP51" s="66"/>
      <c r="AQ51" s="70" t="s">
        <v>27</v>
      </c>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70"/>
      <c r="CB51" s="66"/>
      <c r="CC51" s="66"/>
      <c r="CD51" s="66"/>
      <c r="CE51" s="66"/>
      <c r="CF51" s="66"/>
      <c r="CG51" s="66"/>
      <c r="CH51" s="66"/>
      <c r="CI51" s="66"/>
    </row>
    <row r="52" spans="1:87" ht="14.5" hidden="1" customHeight="1">
      <c r="A52" s="69" t="s">
        <v>205</v>
      </c>
      <c r="B52" s="69">
        <v>48</v>
      </c>
      <c r="C52" s="70" t="s">
        <v>257</v>
      </c>
      <c r="D52" s="70"/>
      <c r="E52" s="70" t="s">
        <v>1060</v>
      </c>
      <c r="F52" s="70" t="s">
        <v>1063</v>
      </c>
      <c r="G52" s="70"/>
      <c r="H52" s="70"/>
      <c r="I52" s="70">
        <v>1</v>
      </c>
      <c r="J52" s="70">
        <v>6</v>
      </c>
      <c r="K52" s="70" t="s">
        <v>430</v>
      </c>
      <c r="L52" s="66"/>
      <c r="M52" s="70" t="s">
        <v>80</v>
      </c>
      <c r="N52" s="66" t="s">
        <v>506</v>
      </c>
      <c r="O52" s="66" t="s">
        <v>1067</v>
      </c>
      <c r="P52" s="66"/>
      <c r="Q52" s="71" t="s">
        <v>203</v>
      </c>
      <c r="R52" s="70" t="s">
        <v>234</v>
      </c>
      <c r="S52" s="66"/>
      <c r="T52" s="70"/>
      <c r="U52" s="66"/>
      <c r="V52" s="72">
        <v>93.81</v>
      </c>
      <c r="W52" s="66"/>
      <c r="X52" s="66"/>
      <c r="Y52" s="66"/>
      <c r="Z52" s="66"/>
      <c r="AA52" s="66"/>
      <c r="AB52" s="66"/>
      <c r="AC52" s="66"/>
      <c r="AD52" s="66"/>
      <c r="AE52" s="66"/>
      <c r="AF52" s="66"/>
      <c r="AG52" s="66"/>
      <c r="AH52" s="66"/>
      <c r="AI52" s="66"/>
      <c r="AJ52" s="66"/>
      <c r="AK52" s="66"/>
      <c r="AL52" s="66"/>
      <c r="AM52" s="66"/>
      <c r="AN52" s="66"/>
      <c r="AO52" s="66"/>
      <c r="AP52" s="66"/>
      <c r="AQ52" s="70" t="s">
        <v>27</v>
      </c>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70"/>
      <c r="CB52" s="66"/>
      <c r="CC52" s="66"/>
      <c r="CD52" s="66"/>
      <c r="CE52" s="66"/>
      <c r="CF52" s="66"/>
      <c r="CG52" s="66"/>
      <c r="CH52" s="66"/>
      <c r="CI52" s="66"/>
    </row>
    <row r="53" spans="1:87" ht="14.5" hidden="1" customHeight="1">
      <c r="A53" s="69" t="s">
        <v>205</v>
      </c>
      <c r="B53" s="69">
        <v>49</v>
      </c>
      <c r="C53" s="70" t="s">
        <v>251</v>
      </c>
      <c r="D53" s="70"/>
      <c r="E53" s="70" t="s">
        <v>1060</v>
      </c>
      <c r="F53" s="70" t="s">
        <v>1063</v>
      </c>
      <c r="G53" s="70"/>
      <c r="H53" s="70"/>
      <c r="I53" s="70">
        <v>1</v>
      </c>
      <c r="J53" s="70"/>
      <c r="K53" s="70" t="s">
        <v>430</v>
      </c>
      <c r="L53" s="66"/>
      <c r="M53" s="70" t="s">
        <v>26</v>
      </c>
      <c r="N53" s="66" t="s">
        <v>506</v>
      </c>
      <c r="O53" s="66" t="s">
        <v>1067</v>
      </c>
      <c r="P53" s="66"/>
      <c r="Q53" s="71" t="s">
        <v>224</v>
      </c>
      <c r="R53" s="70" t="s">
        <v>223</v>
      </c>
      <c r="S53" s="66"/>
      <c r="T53" s="70"/>
      <c r="U53" s="66"/>
      <c r="V53" s="72">
        <v>3564</v>
      </c>
      <c r="W53" s="66"/>
      <c r="X53" s="66"/>
      <c r="Y53" s="66"/>
      <c r="Z53" s="66"/>
      <c r="AA53" s="66"/>
      <c r="AB53" s="66"/>
      <c r="AC53" s="66"/>
      <c r="AD53" s="66"/>
      <c r="AE53" s="66"/>
      <c r="AF53" s="66"/>
      <c r="AG53" s="66"/>
      <c r="AH53" s="66"/>
      <c r="AI53" s="66"/>
      <c r="AJ53" s="66"/>
      <c r="AK53" s="66"/>
      <c r="AL53" s="66"/>
      <c r="AM53" s="66"/>
      <c r="AN53" s="66"/>
      <c r="AO53" s="66"/>
      <c r="AP53" s="66"/>
      <c r="AQ53" s="70" t="s">
        <v>27</v>
      </c>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70"/>
      <c r="CB53" s="66"/>
      <c r="CC53" s="66"/>
      <c r="CD53" s="66"/>
      <c r="CE53" s="66"/>
      <c r="CF53" s="66"/>
      <c r="CG53" s="66"/>
      <c r="CH53" s="66"/>
      <c r="CI53" s="66"/>
    </row>
    <row r="54" spans="1:87" ht="14.5" customHeight="1">
      <c r="A54" s="69" t="s">
        <v>205</v>
      </c>
      <c r="B54" s="69">
        <v>50</v>
      </c>
      <c r="C54" s="70" t="s">
        <v>248</v>
      </c>
      <c r="D54" s="70"/>
      <c r="E54" s="70" t="s">
        <v>1060</v>
      </c>
      <c r="F54" s="70" t="s">
        <v>1063</v>
      </c>
      <c r="G54" s="70" t="s">
        <v>72</v>
      </c>
      <c r="H54" s="70" t="s">
        <v>84</v>
      </c>
      <c r="I54" s="70">
        <v>1</v>
      </c>
      <c r="J54" s="70"/>
      <c r="K54" s="70" t="s">
        <v>430</v>
      </c>
      <c r="L54" s="66"/>
      <c r="M54" s="70" t="s">
        <v>26</v>
      </c>
      <c r="N54" s="66" t="s">
        <v>506</v>
      </c>
      <c r="O54" s="66" t="s">
        <v>1067</v>
      </c>
      <c r="P54" s="66"/>
      <c r="Q54" s="71" t="s">
        <v>224</v>
      </c>
      <c r="R54" s="70" t="s">
        <v>247</v>
      </c>
      <c r="S54" s="66"/>
      <c r="T54" s="70" t="s">
        <v>63</v>
      </c>
      <c r="U54" s="66"/>
      <c r="V54" s="72">
        <v>14500</v>
      </c>
      <c r="W54" s="66"/>
      <c r="X54" s="66"/>
      <c r="Y54" s="66"/>
      <c r="Z54" s="66"/>
      <c r="AA54" s="66"/>
      <c r="AB54" s="66"/>
      <c r="AC54" s="66"/>
      <c r="AD54" s="66"/>
      <c r="AE54" s="66"/>
      <c r="AF54" s="66"/>
      <c r="AG54" s="66"/>
      <c r="AH54" s="66"/>
      <c r="AI54" s="66"/>
      <c r="AJ54" s="66"/>
      <c r="AK54" s="66"/>
      <c r="AL54" s="66"/>
      <c r="AM54" s="66"/>
      <c r="AN54" s="66"/>
      <c r="AO54" s="66"/>
      <c r="AP54" s="66"/>
      <c r="AQ54" s="70" t="s">
        <v>45</v>
      </c>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70" t="s">
        <v>79</v>
      </c>
      <c r="CB54" s="66"/>
      <c r="CC54" s="66"/>
      <c r="CD54" s="66"/>
      <c r="CE54" s="66"/>
      <c r="CF54" s="66"/>
      <c r="CG54" s="66"/>
      <c r="CH54" s="66"/>
      <c r="CI54" s="66"/>
    </row>
    <row r="55" spans="1:87" ht="14.5" hidden="1" customHeight="1">
      <c r="A55" s="69" t="s">
        <v>205</v>
      </c>
      <c r="B55" s="69">
        <v>51</v>
      </c>
      <c r="C55" s="70" t="s">
        <v>250</v>
      </c>
      <c r="D55" s="70"/>
      <c r="E55" s="70" t="s">
        <v>1060</v>
      </c>
      <c r="F55" s="70" t="s">
        <v>1063</v>
      </c>
      <c r="G55" s="70"/>
      <c r="H55" s="70"/>
      <c r="I55" s="70">
        <v>1</v>
      </c>
      <c r="J55" s="70"/>
      <c r="K55" s="70" t="s">
        <v>430</v>
      </c>
      <c r="L55" s="66"/>
      <c r="M55" s="70" t="s">
        <v>26</v>
      </c>
      <c r="N55" s="66"/>
      <c r="O55" s="66"/>
      <c r="P55" s="66"/>
      <c r="Q55" s="71" t="s">
        <v>237</v>
      </c>
      <c r="R55" s="70" t="s">
        <v>249</v>
      </c>
      <c r="S55" s="66"/>
      <c r="T55" s="70"/>
      <c r="U55" s="66"/>
      <c r="V55" s="72">
        <v>1860</v>
      </c>
      <c r="W55" s="66"/>
      <c r="X55" s="66"/>
      <c r="Y55" s="66"/>
      <c r="Z55" s="66"/>
      <c r="AA55" s="66"/>
      <c r="AB55" s="66"/>
      <c r="AC55" s="66"/>
      <c r="AD55" s="66"/>
      <c r="AE55" s="66"/>
      <c r="AF55" s="66"/>
      <c r="AG55" s="66"/>
      <c r="AH55" s="66"/>
      <c r="AI55" s="66"/>
      <c r="AJ55" s="66"/>
      <c r="AK55" s="66"/>
      <c r="AL55" s="66"/>
      <c r="AM55" s="66"/>
      <c r="AN55" s="66"/>
      <c r="AO55" s="66"/>
      <c r="AP55" s="66"/>
      <c r="AQ55" s="70" t="s">
        <v>27</v>
      </c>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70"/>
      <c r="CB55" s="66"/>
      <c r="CC55" s="66"/>
      <c r="CD55" s="66"/>
      <c r="CE55" s="66"/>
      <c r="CF55" s="66"/>
      <c r="CG55" s="66"/>
      <c r="CH55" s="66"/>
      <c r="CI55" s="66"/>
    </row>
    <row r="56" spans="1:87" ht="14.5" customHeight="1">
      <c r="A56" s="69" t="s">
        <v>82</v>
      </c>
      <c r="B56" s="69">
        <v>52</v>
      </c>
      <c r="C56" s="70" t="s">
        <v>188</v>
      </c>
      <c r="D56" s="70"/>
      <c r="E56" s="70" t="s">
        <v>1060</v>
      </c>
      <c r="F56" s="70" t="s">
        <v>1063</v>
      </c>
      <c r="G56" s="70"/>
      <c r="H56" s="70"/>
      <c r="I56" s="70">
        <v>2</v>
      </c>
      <c r="J56" s="70"/>
      <c r="K56" s="70" t="s">
        <v>430</v>
      </c>
      <c r="L56" s="66"/>
      <c r="M56" s="71" t="s">
        <v>80</v>
      </c>
      <c r="N56" s="66" t="s">
        <v>506</v>
      </c>
      <c r="O56" s="66" t="s">
        <v>1067</v>
      </c>
      <c r="P56" s="66"/>
      <c r="Q56" s="70" t="s">
        <v>187</v>
      </c>
      <c r="R56" s="71"/>
      <c r="S56" s="66"/>
      <c r="T56" s="70"/>
      <c r="U56" s="66"/>
      <c r="V56" s="72">
        <v>10</v>
      </c>
      <c r="W56" s="66"/>
      <c r="X56" s="66"/>
      <c r="Y56" s="66"/>
      <c r="Z56" s="66"/>
      <c r="AA56" s="66"/>
      <c r="AB56" s="66"/>
      <c r="AC56" s="66"/>
      <c r="AD56" s="66"/>
      <c r="AE56" s="66"/>
      <c r="AF56" s="66"/>
      <c r="AG56" s="66"/>
      <c r="AH56" s="66"/>
      <c r="AI56" s="66"/>
      <c r="AJ56" s="66"/>
      <c r="AK56" s="66"/>
      <c r="AL56" s="66"/>
      <c r="AM56" s="66"/>
      <c r="AN56" s="66"/>
      <c r="AO56" s="66"/>
      <c r="AP56" s="66"/>
      <c r="AQ56" s="70"/>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70"/>
      <c r="CB56" s="66"/>
      <c r="CC56" s="66"/>
      <c r="CD56" s="66"/>
      <c r="CE56" s="66"/>
      <c r="CF56" s="66"/>
      <c r="CG56" s="66"/>
      <c r="CH56" s="66"/>
      <c r="CI56" s="66"/>
    </row>
    <row r="57" spans="1:87" ht="14.5" customHeight="1">
      <c r="A57" s="69" t="s">
        <v>82</v>
      </c>
      <c r="B57" s="69">
        <v>53</v>
      </c>
      <c r="C57" s="70" t="s">
        <v>184</v>
      </c>
      <c r="D57" s="70"/>
      <c r="E57" s="70" t="s">
        <v>1060</v>
      </c>
      <c r="F57" s="70" t="s">
        <v>1063</v>
      </c>
      <c r="G57" s="70"/>
      <c r="H57" s="70"/>
      <c r="I57" s="70">
        <v>2</v>
      </c>
      <c r="J57" s="70"/>
      <c r="K57" s="70" t="s">
        <v>430</v>
      </c>
      <c r="L57" s="66"/>
      <c r="M57" s="71" t="s">
        <v>80</v>
      </c>
      <c r="N57" s="66" t="s">
        <v>506</v>
      </c>
      <c r="O57" s="66" t="s">
        <v>1067</v>
      </c>
      <c r="P57" s="66"/>
      <c r="Q57" s="70" t="s">
        <v>183</v>
      </c>
      <c r="R57" s="71"/>
      <c r="S57" s="66"/>
      <c r="T57" s="70"/>
      <c r="U57" s="66"/>
      <c r="V57" s="72">
        <v>2.7516699999999998</v>
      </c>
      <c r="W57" s="66"/>
      <c r="X57" s="66"/>
      <c r="Y57" s="66"/>
      <c r="Z57" s="66"/>
      <c r="AA57" s="66"/>
      <c r="AB57" s="66"/>
      <c r="AC57" s="66"/>
      <c r="AD57" s="66"/>
      <c r="AE57" s="66"/>
      <c r="AF57" s="66"/>
      <c r="AG57" s="66"/>
      <c r="AH57" s="66"/>
      <c r="AI57" s="66"/>
      <c r="AJ57" s="66"/>
      <c r="AK57" s="66"/>
      <c r="AL57" s="66"/>
      <c r="AM57" s="66"/>
      <c r="AN57" s="66"/>
      <c r="AO57" s="66"/>
      <c r="AP57" s="66"/>
      <c r="AQ57" s="70"/>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70"/>
      <c r="CB57" s="66"/>
      <c r="CC57" s="66"/>
      <c r="CD57" s="66"/>
      <c r="CE57" s="66"/>
      <c r="CF57" s="66"/>
      <c r="CG57" s="66"/>
      <c r="CH57" s="66"/>
      <c r="CI57" s="66"/>
    </row>
    <row r="58" spans="1:87" ht="14.5" customHeight="1">
      <c r="A58" s="69" t="s">
        <v>82</v>
      </c>
      <c r="B58" s="69">
        <v>54</v>
      </c>
      <c r="C58" s="70" t="s">
        <v>182</v>
      </c>
      <c r="D58" s="70"/>
      <c r="E58" s="70" t="s">
        <v>1060</v>
      </c>
      <c r="F58" s="70" t="s">
        <v>1063</v>
      </c>
      <c r="G58" s="70"/>
      <c r="H58" s="70"/>
      <c r="I58" s="70">
        <v>2</v>
      </c>
      <c r="J58" s="70"/>
      <c r="K58" s="70" t="s">
        <v>430</v>
      </c>
      <c r="L58" s="66"/>
      <c r="M58" s="71" t="s">
        <v>80</v>
      </c>
      <c r="N58" s="66" t="s">
        <v>506</v>
      </c>
      <c r="O58" s="66" t="s">
        <v>1067</v>
      </c>
      <c r="P58" s="66"/>
      <c r="Q58" s="70" t="s">
        <v>181</v>
      </c>
      <c r="R58" s="71"/>
      <c r="S58" s="66"/>
      <c r="T58" s="70"/>
      <c r="U58" s="66"/>
      <c r="V58" s="72">
        <v>112.17335</v>
      </c>
      <c r="W58" s="66"/>
      <c r="X58" s="66"/>
      <c r="Y58" s="66"/>
      <c r="Z58" s="66"/>
      <c r="AA58" s="66"/>
      <c r="AB58" s="66"/>
      <c r="AC58" s="66"/>
      <c r="AD58" s="66"/>
      <c r="AE58" s="66"/>
      <c r="AF58" s="66"/>
      <c r="AG58" s="66"/>
      <c r="AH58" s="66"/>
      <c r="AI58" s="66"/>
      <c r="AJ58" s="66"/>
      <c r="AK58" s="66"/>
      <c r="AL58" s="66"/>
      <c r="AM58" s="66"/>
      <c r="AN58" s="66"/>
      <c r="AO58" s="66"/>
      <c r="AP58" s="66"/>
      <c r="AQ58" s="70"/>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70"/>
      <c r="CB58" s="66"/>
      <c r="CC58" s="66"/>
      <c r="CD58" s="66"/>
      <c r="CE58" s="66"/>
      <c r="CF58" s="66"/>
      <c r="CG58" s="66"/>
      <c r="CH58" s="66"/>
      <c r="CI58" s="66"/>
    </row>
    <row r="59" spans="1:87" ht="14.5" hidden="1" customHeight="1">
      <c r="A59" s="69" t="s">
        <v>82</v>
      </c>
      <c r="B59" s="69">
        <v>55</v>
      </c>
      <c r="C59" s="70" t="s">
        <v>167</v>
      </c>
      <c r="D59" s="70" t="s">
        <v>163</v>
      </c>
      <c r="E59" s="70" t="s">
        <v>1059</v>
      </c>
      <c r="F59" s="70" t="s">
        <v>1041</v>
      </c>
      <c r="G59" s="70" t="s">
        <v>85</v>
      </c>
      <c r="H59" s="70" t="s">
        <v>100</v>
      </c>
      <c r="I59" s="70">
        <v>6</v>
      </c>
      <c r="J59" s="70" t="s">
        <v>166</v>
      </c>
      <c r="K59" s="70" t="s">
        <v>430</v>
      </c>
      <c r="L59" s="66"/>
      <c r="M59" s="71" t="s">
        <v>80</v>
      </c>
      <c r="N59" s="70" t="s">
        <v>506</v>
      </c>
      <c r="O59" s="66" t="s">
        <v>1067</v>
      </c>
      <c r="P59" s="66"/>
      <c r="Q59" s="70" t="s">
        <v>164</v>
      </c>
      <c r="R59" s="71"/>
      <c r="S59" s="66"/>
      <c r="T59" s="70" t="s">
        <v>63</v>
      </c>
      <c r="U59" s="66"/>
      <c r="V59" s="72">
        <v>40.799999999999997</v>
      </c>
      <c r="W59" s="66"/>
      <c r="X59" s="66"/>
      <c r="Y59" s="66"/>
      <c r="Z59" s="66"/>
      <c r="AA59" s="66"/>
      <c r="AB59" s="66"/>
      <c r="AC59" s="66"/>
      <c r="AD59" s="66"/>
      <c r="AE59" s="66"/>
      <c r="AF59" s="66"/>
      <c r="AG59" s="66"/>
      <c r="AH59" s="66"/>
      <c r="AI59" s="66"/>
      <c r="AJ59" s="66"/>
      <c r="AK59" s="66"/>
      <c r="AL59" s="66"/>
      <c r="AM59" s="66"/>
      <c r="AN59" s="66"/>
      <c r="AO59" s="66"/>
      <c r="AP59" s="66"/>
      <c r="AQ59" s="70" t="s">
        <v>36</v>
      </c>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70" t="s">
        <v>70</v>
      </c>
      <c r="CB59" s="66"/>
      <c r="CC59" s="66"/>
      <c r="CD59" s="66"/>
      <c r="CE59" s="66"/>
      <c r="CF59" s="66"/>
      <c r="CG59" s="66"/>
      <c r="CH59" s="66"/>
      <c r="CI59" s="66"/>
    </row>
    <row r="60" spans="1:87" ht="14.5" hidden="1" customHeight="1">
      <c r="A60" s="69" t="s">
        <v>205</v>
      </c>
      <c r="B60" s="69">
        <v>56</v>
      </c>
      <c r="C60" s="70" t="s">
        <v>258</v>
      </c>
      <c r="D60" s="70"/>
      <c r="E60" s="70" t="s">
        <v>1060</v>
      </c>
      <c r="F60" s="70" t="s">
        <v>1063</v>
      </c>
      <c r="G60" s="70"/>
      <c r="H60" s="70"/>
      <c r="I60" s="70">
        <v>1</v>
      </c>
      <c r="J60" s="70"/>
      <c r="K60" s="70" t="s">
        <v>430</v>
      </c>
      <c r="L60" s="66"/>
      <c r="M60" s="70" t="s">
        <v>80</v>
      </c>
      <c r="N60" s="66" t="s">
        <v>580</v>
      </c>
      <c r="O60" s="66" t="s">
        <v>1067</v>
      </c>
      <c r="P60" s="66"/>
      <c r="Q60" s="71" t="s">
        <v>203</v>
      </c>
      <c r="R60" s="70" t="s">
        <v>227</v>
      </c>
      <c r="S60" s="66"/>
      <c r="T60" s="70"/>
      <c r="U60" s="66"/>
      <c r="V60" s="72">
        <v>3492</v>
      </c>
      <c r="W60" s="66"/>
      <c r="X60" s="66"/>
      <c r="Y60" s="66"/>
      <c r="Z60" s="66"/>
      <c r="AA60" s="66"/>
      <c r="AB60" s="66"/>
      <c r="AC60" s="66"/>
      <c r="AD60" s="66"/>
      <c r="AE60" s="66"/>
      <c r="AF60" s="66"/>
      <c r="AG60" s="66"/>
      <c r="AH60" s="66"/>
      <c r="AI60" s="66"/>
      <c r="AJ60" s="66"/>
      <c r="AK60" s="66"/>
      <c r="AL60" s="66"/>
      <c r="AM60" s="66"/>
      <c r="AN60" s="66"/>
      <c r="AO60" s="66"/>
      <c r="AP60" s="66"/>
      <c r="AQ60" s="70" t="s">
        <v>27</v>
      </c>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70"/>
      <c r="CB60" s="66"/>
      <c r="CC60" s="66"/>
      <c r="CD60" s="66"/>
      <c r="CE60" s="66"/>
      <c r="CF60" s="66"/>
      <c r="CG60" s="66"/>
      <c r="CH60" s="66"/>
      <c r="CI60" s="66"/>
    </row>
    <row r="61" spans="1:87" ht="14.5" customHeight="1">
      <c r="A61" s="69" t="s">
        <v>82</v>
      </c>
      <c r="B61" s="69">
        <v>57</v>
      </c>
      <c r="C61" s="70" t="s">
        <v>186</v>
      </c>
      <c r="D61" s="70"/>
      <c r="E61" s="70" t="s">
        <v>1060</v>
      </c>
      <c r="F61" s="70" t="s">
        <v>1063</v>
      </c>
      <c r="G61" s="70"/>
      <c r="H61" s="70"/>
      <c r="I61" s="70">
        <v>2</v>
      </c>
      <c r="J61" s="70"/>
      <c r="K61" s="70" t="s">
        <v>430</v>
      </c>
      <c r="L61" s="66"/>
      <c r="M61" s="71" t="s">
        <v>26</v>
      </c>
      <c r="N61" s="66" t="s">
        <v>594</v>
      </c>
      <c r="O61" s="66" t="s">
        <v>1067</v>
      </c>
      <c r="P61" s="66"/>
      <c r="Q61" s="70" t="s">
        <v>185</v>
      </c>
      <c r="R61" s="71"/>
      <c r="S61" s="66"/>
      <c r="T61" s="70"/>
      <c r="U61" s="66"/>
      <c r="V61" s="72">
        <v>68.44</v>
      </c>
      <c r="W61" s="66"/>
      <c r="X61" s="66"/>
      <c r="Y61" s="66"/>
      <c r="Z61" s="66"/>
      <c r="AA61" s="66"/>
      <c r="AB61" s="66"/>
      <c r="AC61" s="66"/>
      <c r="AD61" s="66"/>
      <c r="AE61" s="66"/>
      <c r="AF61" s="66"/>
      <c r="AG61" s="66"/>
      <c r="AH61" s="66"/>
      <c r="AI61" s="66"/>
      <c r="AJ61" s="66"/>
      <c r="AK61" s="66"/>
      <c r="AL61" s="66"/>
      <c r="AM61" s="66"/>
      <c r="AN61" s="66"/>
      <c r="AO61" s="66"/>
      <c r="AP61" s="66"/>
      <c r="AQ61" s="70"/>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70"/>
      <c r="CB61" s="66"/>
      <c r="CC61" s="66"/>
      <c r="CD61" s="66"/>
      <c r="CE61" s="66"/>
      <c r="CF61" s="66"/>
      <c r="CG61" s="66"/>
      <c r="CH61" s="66"/>
      <c r="CI61" s="66"/>
    </row>
    <row r="62" spans="1:87" ht="14.5" hidden="1" customHeight="1">
      <c r="A62" s="69" t="s">
        <v>205</v>
      </c>
      <c r="B62" s="69">
        <v>58</v>
      </c>
      <c r="C62" s="70" t="s">
        <v>278</v>
      </c>
      <c r="D62" s="70"/>
      <c r="E62" s="70" t="s">
        <v>1060</v>
      </c>
      <c r="F62" s="70" t="s">
        <v>1063</v>
      </c>
      <c r="G62" s="70"/>
      <c r="H62" s="70"/>
      <c r="I62" s="70">
        <v>1</v>
      </c>
      <c r="J62" s="70"/>
      <c r="K62" s="70" t="s">
        <v>430</v>
      </c>
      <c r="L62" s="66"/>
      <c r="M62" s="70" t="s">
        <v>213</v>
      </c>
      <c r="N62" s="66" t="s">
        <v>571</v>
      </c>
      <c r="O62" s="66" t="s">
        <v>1067</v>
      </c>
      <c r="P62" s="66"/>
      <c r="Q62" s="71" t="s">
        <v>237</v>
      </c>
      <c r="R62" s="70" t="s">
        <v>249</v>
      </c>
      <c r="S62" s="66"/>
      <c r="T62" s="70"/>
      <c r="U62" s="66"/>
      <c r="V62" s="72">
        <v>634</v>
      </c>
      <c r="W62" s="66"/>
      <c r="X62" s="66"/>
      <c r="Y62" s="66"/>
      <c r="Z62" s="66"/>
      <c r="AA62" s="66"/>
      <c r="AB62" s="66"/>
      <c r="AC62" s="66"/>
      <c r="AD62" s="66"/>
      <c r="AE62" s="66"/>
      <c r="AF62" s="66"/>
      <c r="AG62" s="66"/>
      <c r="AH62" s="66"/>
      <c r="AI62" s="66"/>
      <c r="AJ62" s="66"/>
      <c r="AK62" s="66"/>
      <c r="AL62" s="66"/>
      <c r="AM62" s="66"/>
      <c r="AN62" s="66"/>
      <c r="AO62" s="66"/>
      <c r="AP62" s="66"/>
      <c r="AQ62" s="70" t="s">
        <v>27</v>
      </c>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70"/>
      <c r="CB62" s="66"/>
      <c r="CC62" s="66"/>
      <c r="CD62" s="66"/>
      <c r="CE62" s="66"/>
      <c r="CF62" s="66"/>
      <c r="CG62" s="66"/>
      <c r="CH62" s="66"/>
      <c r="CI62" s="66"/>
    </row>
    <row r="63" spans="1:87" ht="14.5" customHeight="1">
      <c r="A63" s="69" t="s">
        <v>205</v>
      </c>
      <c r="B63" s="69">
        <v>59</v>
      </c>
      <c r="C63" s="70" t="s">
        <v>272</v>
      </c>
      <c r="D63" s="70"/>
      <c r="E63" s="70" t="s">
        <v>1060</v>
      </c>
      <c r="F63" s="70" t="s">
        <v>1063</v>
      </c>
      <c r="G63" s="70" t="s">
        <v>197</v>
      </c>
      <c r="H63" s="70" t="s">
        <v>84</v>
      </c>
      <c r="I63" s="70">
        <v>1</v>
      </c>
      <c r="J63" s="70"/>
      <c r="K63" s="70" t="s">
        <v>430</v>
      </c>
      <c r="L63" s="66"/>
      <c r="M63" s="70" t="s">
        <v>213</v>
      </c>
      <c r="N63" s="66" t="s">
        <v>574</v>
      </c>
      <c r="O63" s="66" t="s">
        <v>1067</v>
      </c>
      <c r="P63" s="66"/>
      <c r="Q63" s="71" t="s">
        <v>203</v>
      </c>
      <c r="R63" s="70" t="s">
        <v>271</v>
      </c>
      <c r="S63" s="66"/>
      <c r="T63" s="70" t="s">
        <v>63</v>
      </c>
      <c r="U63" s="66"/>
      <c r="V63" s="72">
        <v>19200</v>
      </c>
      <c r="W63" s="66"/>
      <c r="X63" s="66"/>
      <c r="Y63" s="66"/>
      <c r="Z63" s="66"/>
      <c r="AA63" s="66"/>
      <c r="AB63" s="66"/>
      <c r="AC63" s="66"/>
      <c r="AD63" s="66"/>
      <c r="AE63" s="66"/>
      <c r="AF63" s="66"/>
      <c r="AG63" s="66"/>
      <c r="AH63" s="66"/>
      <c r="AI63" s="66"/>
      <c r="AJ63" s="66"/>
      <c r="AK63" s="66"/>
      <c r="AL63" s="66"/>
      <c r="AM63" s="66"/>
      <c r="AN63" s="66"/>
      <c r="AO63" s="66"/>
      <c r="AP63" s="66"/>
      <c r="AQ63" s="70" t="s">
        <v>45</v>
      </c>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70"/>
      <c r="CB63" s="66"/>
      <c r="CC63" s="66"/>
      <c r="CD63" s="66"/>
      <c r="CE63" s="66"/>
      <c r="CF63" s="66"/>
      <c r="CG63" s="66"/>
      <c r="CH63" s="66"/>
      <c r="CI63" s="66"/>
    </row>
    <row r="64" spans="1:87" ht="14.5" hidden="1" customHeight="1">
      <c r="A64" s="69" t="s">
        <v>205</v>
      </c>
      <c r="B64" s="69">
        <v>60</v>
      </c>
      <c r="C64" s="70" t="s">
        <v>230</v>
      </c>
      <c r="D64" s="70" t="s">
        <v>229</v>
      </c>
      <c r="E64" s="70" t="s">
        <v>1060</v>
      </c>
      <c r="F64" s="70" t="s">
        <v>1063</v>
      </c>
      <c r="G64" s="70" t="s">
        <v>85</v>
      </c>
      <c r="H64" s="70" t="s">
        <v>84</v>
      </c>
      <c r="I64" s="70">
        <v>1</v>
      </c>
      <c r="J64" s="70"/>
      <c r="K64" s="70" t="s">
        <v>430</v>
      </c>
      <c r="L64" s="66"/>
      <c r="M64" s="70" t="s">
        <v>213</v>
      </c>
      <c r="N64" s="66" t="s">
        <v>589</v>
      </c>
      <c r="O64" s="66" t="s">
        <v>1067</v>
      </c>
      <c r="P64" s="66"/>
      <c r="Q64" s="71" t="s">
        <v>224</v>
      </c>
      <c r="R64" s="70" t="s">
        <v>223</v>
      </c>
      <c r="S64" s="66"/>
      <c r="T64" s="70" t="s">
        <v>63</v>
      </c>
      <c r="U64" s="66"/>
      <c r="V64" s="72">
        <v>670</v>
      </c>
      <c r="W64" s="66"/>
      <c r="X64" s="66"/>
      <c r="Y64" s="66"/>
      <c r="Z64" s="66"/>
      <c r="AA64" s="66"/>
      <c r="AB64" s="66"/>
      <c r="AC64" s="66"/>
      <c r="AD64" s="66"/>
      <c r="AE64" s="66"/>
      <c r="AF64" s="66"/>
      <c r="AG64" s="66"/>
      <c r="AH64" s="66"/>
      <c r="AI64" s="66"/>
      <c r="AJ64" s="66"/>
      <c r="AK64" s="66"/>
      <c r="AL64" s="66"/>
      <c r="AM64" s="66"/>
      <c r="AN64" s="66"/>
      <c r="AO64" s="66"/>
      <c r="AP64" s="66"/>
      <c r="AQ64" s="70" t="s">
        <v>36</v>
      </c>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70" t="s">
        <v>79</v>
      </c>
      <c r="CB64" s="66"/>
      <c r="CC64" s="66"/>
      <c r="CD64" s="66"/>
      <c r="CE64" s="66"/>
      <c r="CF64" s="66"/>
      <c r="CG64" s="66"/>
      <c r="CH64" s="66"/>
      <c r="CI64" s="66"/>
    </row>
    <row r="65" spans="1:87" ht="14.5" customHeight="1">
      <c r="A65" s="69" t="s">
        <v>205</v>
      </c>
      <c r="B65" s="69">
        <v>61</v>
      </c>
      <c r="C65" s="70" t="s">
        <v>228</v>
      </c>
      <c r="D65" s="70"/>
      <c r="E65" s="70" t="s">
        <v>1060</v>
      </c>
      <c r="F65" s="70" t="s">
        <v>1063</v>
      </c>
      <c r="G65" s="70" t="s">
        <v>197</v>
      </c>
      <c r="H65" s="70" t="s">
        <v>84</v>
      </c>
      <c r="I65" s="70">
        <v>1</v>
      </c>
      <c r="J65" s="70"/>
      <c r="K65" s="70" t="s">
        <v>430</v>
      </c>
      <c r="L65" s="66"/>
      <c r="M65" s="70" t="s">
        <v>26</v>
      </c>
      <c r="N65" s="66" t="s">
        <v>492</v>
      </c>
      <c r="O65" s="66" t="s">
        <v>1066</v>
      </c>
      <c r="P65" s="66"/>
      <c r="Q65" s="71" t="s">
        <v>203</v>
      </c>
      <c r="R65" s="70" t="s">
        <v>227</v>
      </c>
      <c r="S65" s="66"/>
      <c r="T65" s="70" t="s">
        <v>132</v>
      </c>
      <c r="U65" s="66"/>
      <c r="V65" s="72">
        <v>500</v>
      </c>
      <c r="W65" s="66"/>
      <c r="X65" s="66"/>
      <c r="Y65" s="66"/>
      <c r="Z65" s="66"/>
      <c r="AA65" s="66"/>
      <c r="AB65" s="66"/>
      <c r="AC65" s="66"/>
      <c r="AD65" s="66"/>
      <c r="AE65" s="66"/>
      <c r="AF65" s="66"/>
      <c r="AG65" s="66"/>
      <c r="AH65" s="66"/>
      <c r="AI65" s="66"/>
      <c r="AJ65" s="66"/>
      <c r="AK65" s="66"/>
      <c r="AL65" s="66"/>
      <c r="AM65" s="66"/>
      <c r="AN65" s="66"/>
      <c r="AO65" s="66"/>
      <c r="AP65" s="66"/>
      <c r="AQ65" s="70" t="s">
        <v>45</v>
      </c>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70"/>
      <c r="CB65" s="66"/>
      <c r="CC65" s="66"/>
      <c r="CD65" s="66"/>
      <c r="CE65" s="66"/>
      <c r="CF65" s="66"/>
      <c r="CG65" s="66"/>
      <c r="CH65" s="66"/>
      <c r="CI65" s="66"/>
    </row>
    <row r="66" spans="1:87" ht="14.5" hidden="1" customHeight="1">
      <c r="A66" s="69" t="s">
        <v>205</v>
      </c>
      <c r="B66" s="69">
        <v>62</v>
      </c>
      <c r="C66" s="70" t="s">
        <v>226</v>
      </c>
      <c r="D66" s="70"/>
      <c r="E66" s="70" t="s">
        <v>1060</v>
      </c>
      <c r="F66" s="70" t="s">
        <v>1063</v>
      </c>
      <c r="G66" s="70"/>
      <c r="H66" s="70"/>
      <c r="I66" s="70">
        <v>1</v>
      </c>
      <c r="J66" s="70"/>
      <c r="K66" s="70" t="s">
        <v>430</v>
      </c>
      <c r="L66" s="66"/>
      <c r="M66" s="70" t="s">
        <v>26</v>
      </c>
      <c r="N66" s="66" t="s">
        <v>87</v>
      </c>
      <c r="O66" s="66" t="s">
        <v>1066</v>
      </c>
      <c r="P66" s="66"/>
      <c r="Q66" s="71" t="s">
        <v>224</v>
      </c>
      <c r="R66" s="70" t="s">
        <v>223</v>
      </c>
      <c r="S66" s="66"/>
      <c r="T66" s="70"/>
      <c r="U66" s="66"/>
      <c r="V66" s="72">
        <v>2200</v>
      </c>
      <c r="W66" s="66"/>
      <c r="X66" s="66"/>
      <c r="Y66" s="66"/>
      <c r="Z66" s="66"/>
      <c r="AA66" s="66"/>
      <c r="AB66" s="66"/>
      <c r="AC66" s="66"/>
      <c r="AD66" s="66"/>
      <c r="AE66" s="66"/>
      <c r="AF66" s="66"/>
      <c r="AG66" s="66"/>
      <c r="AH66" s="66"/>
      <c r="AI66" s="66"/>
      <c r="AJ66" s="66"/>
      <c r="AK66" s="66"/>
      <c r="AL66" s="66"/>
      <c r="AM66" s="66"/>
      <c r="AN66" s="66"/>
      <c r="AO66" s="66"/>
      <c r="AP66" s="66"/>
      <c r="AQ66" s="70" t="s">
        <v>27</v>
      </c>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70"/>
      <c r="CB66" s="66"/>
      <c r="CC66" s="66"/>
      <c r="CD66" s="66"/>
      <c r="CE66" s="66"/>
      <c r="CF66" s="66"/>
      <c r="CG66" s="66"/>
      <c r="CH66" s="66"/>
      <c r="CI66" s="66"/>
    </row>
    <row r="67" spans="1:87" ht="14.5" hidden="1" customHeight="1">
      <c r="A67" s="69" t="s">
        <v>205</v>
      </c>
      <c r="B67" s="69">
        <v>63</v>
      </c>
      <c r="C67" s="70" t="s">
        <v>225</v>
      </c>
      <c r="D67" s="70"/>
      <c r="E67" s="70" t="s">
        <v>1060</v>
      </c>
      <c r="F67" s="70" t="s">
        <v>1063</v>
      </c>
      <c r="G67" s="70"/>
      <c r="H67" s="70"/>
      <c r="I67" s="70">
        <v>1</v>
      </c>
      <c r="J67" s="70"/>
      <c r="K67" s="70" t="s">
        <v>430</v>
      </c>
      <c r="L67" s="66"/>
      <c r="M67" s="70" t="s">
        <v>26</v>
      </c>
      <c r="N67" s="66" t="s">
        <v>590</v>
      </c>
      <c r="O67" s="66" t="s">
        <v>1066</v>
      </c>
      <c r="P67" s="66"/>
      <c r="Q67" s="71" t="s">
        <v>224</v>
      </c>
      <c r="R67" s="70" t="s">
        <v>223</v>
      </c>
      <c r="S67" s="66"/>
      <c r="T67" s="70"/>
      <c r="U67" s="66"/>
      <c r="V67" s="72">
        <v>300</v>
      </c>
      <c r="W67" s="66"/>
      <c r="X67" s="66"/>
      <c r="Y67" s="66"/>
      <c r="Z67" s="66"/>
      <c r="AA67" s="66"/>
      <c r="AB67" s="66"/>
      <c r="AC67" s="66"/>
      <c r="AD67" s="66"/>
      <c r="AE67" s="66"/>
      <c r="AF67" s="66"/>
      <c r="AG67" s="66"/>
      <c r="AH67" s="66"/>
      <c r="AI67" s="66"/>
      <c r="AJ67" s="66"/>
      <c r="AK67" s="66"/>
      <c r="AL67" s="66"/>
      <c r="AM67" s="66"/>
      <c r="AN67" s="66"/>
      <c r="AO67" s="66"/>
      <c r="AP67" s="66"/>
      <c r="AQ67" s="70" t="s">
        <v>36</v>
      </c>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70"/>
      <c r="CB67" s="66"/>
      <c r="CC67" s="66"/>
      <c r="CD67" s="66"/>
      <c r="CE67" s="66"/>
      <c r="CF67" s="66"/>
      <c r="CG67" s="66"/>
      <c r="CH67" s="66"/>
      <c r="CI67" s="66"/>
    </row>
    <row r="68" spans="1:87" ht="14.5" customHeight="1">
      <c r="A68" s="69" t="s">
        <v>205</v>
      </c>
      <c r="B68" s="69">
        <v>64</v>
      </c>
      <c r="C68" s="70" t="s">
        <v>221</v>
      </c>
      <c r="D68" s="70"/>
      <c r="E68" s="70" t="s">
        <v>1060</v>
      </c>
      <c r="F68" s="70" t="s">
        <v>1063</v>
      </c>
      <c r="G68" s="70"/>
      <c r="H68" s="70"/>
      <c r="I68" s="70">
        <v>1</v>
      </c>
      <c r="J68" s="70"/>
      <c r="K68" s="70" t="s">
        <v>430</v>
      </c>
      <c r="L68" s="66"/>
      <c r="M68" s="70" t="s">
        <v>26</v>
      </c>
      <c r="N68" s="66"/>
      <c r="O68" s="66"/>
      <c r="P68" s="66"/>
      <c r="Q68" s="71"/>
      <c r="R68" s="70"/>
      <c r="S68" s="66"/>
      <c r="T68" s="70"/>
      <c r="U68" s="66"/>
      <c r="V68" s="72" t="s">
        <v>471</v>
      </c>
      <c r="W68" s="66"/>
      <c r="X68" s="66"/>
      <c r="Y68" s="66"/>
      <c r="Z68" s="66"/>
      <c r="AA68" s="66"/>
      <c r="AB68" s="66"/>
      <c r="AC68" s="66"/>
      <c r="AD68" s="66"/>
      <c r="AE68" s="66"/>
      <c r="AF68" s="66"/>
      <c r="AG68" s="66"/>
      <c r="AH68" s="66"/>
      <c r="AI68" s="66"/>
      <c r="AJ68" s="66"/>
      <c r="AK68" s="66"/>
      <c r="AL68" s="66"/>
      <c r="AM68" s="66"/>
      <c r="AN68" s="66"/>
      <c r="AO68" s="66"/>
      <c r="AP68" s="66"/>
      <c r="AQ68" s="70"/>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70"/>
      <c r="CB68" s="66"/>
      <c r="CC68" s="66"/>
      <c r="CD68" s="66"/>
      <c r="CE68" s="66"/>
      <c r="CF68" s="66"/>
      <c r="CG68" s="66"/>
      <c r="CH68" s="66"/>
      <c r="CI68" s="66"/>
    </row>
    <row r="69" spans="1:87" ht="14.5" hidden="1" customHeight="1">
      <c r="A69" s="69" t="s">
        <v>205</v>
      </c>
      <c r="B69" s="69">
        <v>65</v>
      </c>
      <c r="C69" s="70" t="s">
        <v>220</v>
      </c>
      <c r="D69" s="70"/>
      <c r="E69" s="70" t="s">
        <v>1060</v>
      </c>
      <c r="F69" s="70" t="s">
        <v>1063</v>
      </c>
      <c r="G69" s="70"/>
      <c r="H69" s="70"/>
      <c r="I69" s="70">
        <v>1</v>
      </c>
      <c r="J69" s="70"/>
      <c r="K69" s="70" t="s">
        <v>430</v>
      </c>
      <c r="L69" s="66"/>
      <c r="M69" s="71" t="s">
        <v>213</v>
      </c>
      <c r="N69" s="66" t="s">
        <v>495</v>
      </c>
      <c r="O69" s="66" t="s">
        <v>1066</v>
      </c>
      <c r="P69" s="66"/>
      <c r="Q69" s="71" t="s">
        <v>203</v>
      </c>
      <c r="R69" s="70" t="s">
        <v>219</v>
      </c>
      <c r="S69" s="66"/>
      <c r="T69" s="70"/>
      <c r="U69" s="66"/>
      <c r="V69" s="72">
        <v>2</v>
      </c>
      <c r="W69" s="66"/>
      <c r="X69" s="66"/>
      <c r="Y69" s="66"/>
      <c r="Z69" s="66"/>
      <c r="AA69" s="66"/>
      <c r="AB69" s="66"/>
      <c r="AC69" s="66"/>
      <c r="AD69" s="66"/>
      <c r="AE69" s="66"/>
      <c r="AF69" s="66"/>
      <c r="AG69" s="66"/>
      <c r="AH69" s="66"/>
      <c r="AI69" s="66"/>
      <c r="AJ69" s="66"/>
      <c r="AK69" s="66"/>
      <c r="AL69" s="66"/>
      <c r="AM69" s="66"/>
      <c r="AN69" s="66"/>
      <c r="AO69" s="66"/>
      <c r="AP69" s="66"/>
      <c r="AQ69" s="70" t="s">
        <v>27</v>
      </c>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70"/>
      <c r="CB69" s="66"/>
      <c r="CC69" s="66"/>
      <c r="CD69" s="66"/>
      <c r="CE69" s="66"/>
      <c r="CF69" s="66"/>
      <c r="CG69" s="66"/>
      <c r="CH69" s="66"/>
      <c r="CI69" s="66"/>
    </row>
    <row r="70" spans="1:87" ht="14.5" hidden="1" customHeight="1">
      <c r="A70" s="69" t="s">
        <v>205</v>
      </c>
      <c r="B70" s="69">
        <v>66</v>
      </c>
      <c r="C70" s="70" t="s">
        <v>300</v>
      </c>
      <c r="D70" s="70"/>
      <c r="E70" s="70" t="s">
        <v>1060</v>
      </c>
      <c r="F70" s="70" t="s">
        <v>1063</v>
      </c>
      <c r="G70" s="70"/>
      <c r="H70" s="70"/>
      <c r="I70" s="70">
        <v>1</v>
      </c>
      <c r="J70" s="70"/>
      <c r="K70" s="70" t="s">
        <v>430</v>
      </c>
      <c r="L70" s="66"/>
      <c r="M70" s="70" t="s">
        <v>41</v>
      </c>
      <c r="N70" s="66" t="s">
        <v>496</v>
      </c>
      <c r="O70" s="66" t="s">
        <v>1067</v>
      </c>
      <c r="P70" s="66"/>
      <c r="Q70" s="71" t="s">
        <v>203</v>
      </c>
      <c r="R70" s="70" t="s">
        <v>219</v>
      </c>
      <c r="S70" s="66"/>
      <c r="T70" s="70"/>
      <c r="U70" s="66"/>
      <c r="V70" s="72">
        <v>88.9</v>
      </c>
      <c r="W70" s="66"/>
      <c r="X70" s="66"/>
      <c r="Y70" s="66"/>
      <c r="Z70" s="66"/>
      <c r="AA70" s="66"/>
      <c r="AB70" s="66"/>
      <c r="AC70" s="66"/>
      <c r="AD70" s="66"/>
      <c r="AE70" s="66"/>
      <c r="AF70" s="66"/>
      <c r="AG70" s="66"/>
      <c r="AH70" s="66"/>
      <c r="AI70" s="66"/>
      <c r="AJ70" s="66"/>
      <c r="AK70" s="66"/>
      <c r="AL70" s="66"/>
      <c r="AM70" s="66"/>
      <c r="AN70" s="66"/>
      <c r="AO70" s="66"/>
      <c r="AP70" s="66"/>
      <c r="AQ70" s="70" t="s">
        <v>36</v>
      </c>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70"/>
      <c r="CB70" s="66"/>
      <c r="CC70" s="66"/>
      <c r="CD70" s="66"/>
      <c r="CE70" s="66"/>
      <c r="CF70" s="66"/>
      <c r="CG70" s="66"/>
      <c r="CH70" s="66"/>
      <c r="CI70" s="66"/>
    </row>
    <row r="71" spans="1:87" ht="14.5" hidden="1" customHeight="1">
      <c r="A71" s="69" t="s">
        <v>205</v>
      </c>
      <c r="B71" s="69">
        <v>67</v>
      </c>
      <c r="C71" s="70" t="s">
        <v>214</v>
      </c>
      <c r="D71" s="70" t="s">
        <v>211</v>
      </c>
      <c r="E71" s="70" t="s">
        <v>1059</v>
      </c>
      <c r="F71" s="70" t="s">
        <v>1041</v>
      </c>
      <c r="G71" s="70" t="s">
        <v>72</v>
      </c>
      <c r="H71" s="70" t="s">
        <v>71</v>
      </c>
      <c r="I71" s="70">
        <v>2</v>
      </c>
      <c r="J71" s="70">
        <v>6</v>
      </c>
      <c r="K71" s="70" t="s">
        <v>430</v>
      </c>
      <c r="L71" s="66"/>
      <c r="M71" s="71" t="s">
        <v>213</v>
      </c>
      <c r="N71" s="66" t="s">
        <v>497</v>
      </c>
      <c r="O71" s="66" t="s">
        <v>1068</v>
      </c>
      <c r="P71" s="66"/>
      <c r="Q71" s="71" t="s">
        <v>209</v>
      </c>
      <c r="R71" s="70" t="s">
        <v>212</v>
      </c>
      <c r="S71" s="66"/>
      <c r="T71" s="70" t="s">
        <v>25</v>
      </c>
      <c r="U71" s="66"/>
      <c r="V71" s="72">
        <v>10</v>
      </c>
      <c r="W71" s="66"/>
      <c r="X71" s="66"/>
      <c r="Y71" s="66"/>
      <c r="Z71" s="66"/>
      <c r="AA71" s="66"/>
      <c r="AB71" s="66"/>
      <c r="AC71" s="66"/>
      <c r="AD71" s="66"/>
      <c r="AE71" s="66"/>
      <c r="AF71" s="66"/>
      <c r="AG71" s="66"/>
      <c r="AH71" s="66"/>
      <c r="AI71" s="66"/>
      <c r="AJ71" s="66"/>
      <c r="AK71" s="66"/>
      <c r="AL71" s="66"/>
      <c r="AM71" s="66"/>
      <c r="AN71" s="66"/>
      <c r="AO71" s="66"/>
      <c r="AP71" s="66"/>
      <c r="AQ71" s="70" t="s">
        <v>36</v>
      </c>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70" t="s">
        <v>70</v>
      </c>
      <c r="CB71" s="66"/>
      <c r="CC71" s="66"/>
      <c r="CD71" s="66"/>
      <c r="CE71" s="66"/>
      <c r="CF71" s="66"/>
      <c r="CG71" s="66"/>
      <c r="CH71" s="66"/>
      <c r="CI71" s="66"/>
    </row>
    <row r="72" spans="1:87" ht="14.5" customHeight="1">
      <c r="A72" s="69" t="s">
        <v>205</v>
      </c>
      <c r="B72" s="69">
        <v>68</v>
      </c>
      <c r="C72" s="70" t="s">
        <v>210</v>
      </c>
      <c r="D72" s="70" t="s">
        <v>206</v>
      </c>
      <c r="E72" s="70" t="s">
        <v>1060</v>
      </c>
      <c r="F72" s="70" t="s">
        <v>1063</v>
      </c>
      <c r="G72" s="70" t="s">
        <v>72</v>
      </c>
      <c r="H72" s="70" t="s">
        <v>71</v>
      </c>
      <c r="I72" s="70">
        <v>2</v>
      </c>
      <c r="J72" s="70">
        <v>6</v>
      </c>
      <c r="K72" s="70" t="s">
        <v>430</v>
      </c>
      <c r="L72" s="66"/>
      <c r="M72" s="71" t="s">
        <v>80</v>
      </c>
      <c r="N72" s="66" t="s">
        <v>591</v>
      </c>
      <c r="O72" s="66" t="s">
        <v>1066</v>
      </c>
      <c r="P72" s="66"/>
      <c r="Q72" s="71" t="s">
        <v>209</v>
      </c>
      <c r="R72" s="70" t="s">
        <v>208</v>
      </c>
      <c r="S72" s="66"/>
      <c r="T72" s="70" t="s">
        <v>25</v>
      </c>
      <c r="U72" s="66"/>
      <c r="V72" s="72">
        <v>1.5</v>
      </c>
      <c r="W72" s="66"/>
      <c r="X72" s="66"/>
      <c r="Y72" s="66"/>
      <c r="Z72" s="66"/>
      <c r="AA72" s="66"/>
      <c r="AB72" s="66"/>
      <c r="AC72" s="66"/>
      <c r="AD72" s="66"/>
      <c r="AE72" s="66"/>
      <c r="AF72" s="66"/>
      <c r="AG72" s="66"/>
      <c r="AH72" s="66"/>
      <c r="AI72" s="66"/>
      <c r="AJ72" s="66"/>
      <c r="AK72" s="66"/>
      <c r="AL72" s="66"/>
      <c r="AM72" s="66"/>
      <c r="AN72" s="66"/>
      <c r="AO72" s="66"/>
      <c r="AP72" s="66"/>
      <c r="AQ72" s="70" t="s">
        <v>45</v>
      </c>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70" t="s">
        <v>70</v>
      </c>
      <c r="CB72" s="66"/>
      <c r="CC72" s="66"/>
      <c r="CD72" s="66"/>
      <c r="CE72" s="66"/>
      <c r="CF72" s="66"/>
      <c r="CG72" s="66"/>
      <c r="CH72" s="66"/>
      <c r="CI72" s="66"/>
    </row>
    <row r="73" spans="1:87" ht="14.5" hidden="1" customHeight="1">
      <c r="A73" s="69" t="s">
        <v>205</v>
      </c>
      <c r="B73" s="69">
        <v>69</v>
      </c>
      <c r="C73" s="70" t="s">
        <v>204</v>
      </c>
      <c r="D73" s="70"/>
      <c r="E73" s="70" t="s">
        <v>1060</v>
      </c>
      <c r="F73" s="70" t="s">
        <v>1063</v>
      </c>
      <c r="G73" s="70" t="s">
        <v>197</v>
      </c>
      <c r="H73" s="70" t="s">
        <v>84</v>
      </c>
      <c r="I73" s="70">
        <v>6</v>
      </c>
      <c r="J73" s="70"/>
      <c r="K73" s="70" t="s">
        <v>430</v>
      </c>
      <c r="L73" s="66"/>
      <c r="M73" s="71" t="s">
        <v>177</v>
      </c>
      <c r="N73" s="66" t="s">
        <v>592</v>
      </c>
      <c r="O73" s="66" t="s">
        <v>1066</v>
      </c>
      <c r="P73" s="66"/>
      <c r="Q73" s="71" t="s">
        <v>203</v>
      </c>
      <c r="R73" s="70" t="s">
        <v>202</v>
      </c>
      <c r="S73" s="66"/>
      <c r="T73" s="70" t="s">
        <v>38</v>
      </c>
      <c r="U73" s="66"/>
      <c r="V73" s="72">
        <v>57.2</v>
      </c>
      <c r="W73" s="66"/>
      <c r="X73" s="66"/>
      <c r="Y73" s="66"/>
      <c r="Z73" s="66"/>
      <c r="AA73" s="66"/>
      <c r="AB73" s="66"/>
      <c r="AC73" s="66"/>
      <c r="AD73" s="66"/>
      <c r="AE73" s="66"/>
      <c r="AF73" s="66"/>
      <c r="AG73" s="66"/>
      <c r="AH73" s="66"/>
      <c r="AI73" s="66"/>
      <c r="AJ73" s="66"/>
      <c r="AK73" s="66"/>
      <c r="AL73" s="66"/>
      <c r="AM73" s="66"/>
      <c r="AN73" s="66"/>
      <c r="AO73" s="66"/>
      <c r="AP73" s="66"/>
      <c r="AQ73" s="70" t="s">
        <v>36</v>
      </c>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70"/>
      <c r="CB73" s="66"/>
      <c r="CC73" s="66"/>
      <c r="CD73" s="66"/>
      <c r="CE73" s="66"/>
      <c r="CF73" s="66"/>
      <c r="CG73" s="66"/>
      <c r="CH73" s="66"/>
      <c r="CI73" s="66"/>
    </row>
    <row r="74" spans="1:87" ht="14.5" hidden="1" customHeight="1">
      <c r="A74" s="69" t="s">
        <v>82</v>
      </c>
      <c r="B74" s="69">
        <v>70</v>
      </c>
      <c r="C74" s="70" t="s">
        <v>200</v>
      </c>
      <c r="D74" s="70"/>
      <c r="E74" s="70" t="s">
        <v>1060</v>
      </c>
      <c r="F74" s="70" t="s">
        <v>1063</v>
      </c>
      <c r="G74" s="70" t="s">
        <v>197</v>
      </c>
      <c r="H74" s="70" t="s">
        <v>100</v>
      </c>
      <c r="I74" s="70">
        <v>2</v>
      </c>
      <c r="J74" s="70"/>
      <c r="K74" s="70" t="s">
        <v>430</v>
      </c>
      <c r="L74" s="66"/>
      <c r="M74" s="71" t="s">
        <v>80</v>
      </c>
      <c r="N74" s="66"/>
      <c r="O74" s="66"/>
      <c r="P74" s="66"/>
      <c r="Q74" s="70" t="s">
        <v>199</v>
      </c>
      <c r="R74" s="71"/>
      <c r="S74" s="66"/>
      <c r="T74" s="70" t="s">
        <v>38</v>
      </c>
      <c r="U74" s="66"/>
      <c r="V74" s="72">
        <v>27.210365580000001</v>
      </c>
      <c r="W74" s="66"/>
      <c r="X74" s="66"/>
      <c r="Y74" s="66"/>
      <c r="Z74" s="66"/>
      <c r="AA74" s="66"/>
      <c r="AB74" s="66"/>
      <c r="AC74" s="66"/>
      <c r="AD74" s="66"/>
      <c r="AE74" s="66"/>
      <c r="AF74" s="66"/>
      <c r="AG74" s="66"/>
      <c r="AH74" s="66"/>
      <c r="AI74" s="66"/>
      <c r="AJ74" s="66"/>
      <c r="AK74" s="66"/>
      <c r="AL74" s="66"/>
      <c r="AM74" s="66"/>
      <c r="AN74" s="66"/>
      <c r="AO74" s="66"/>
      <c r="AP74" s="66"/>
      <c r="AQ74" s="70" t="s">
        <v>36</v>
      </c>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70"/>
      <c r="CB74" s="66"/>
      <c r="CC74" s="66"/>
      <c r="CD74" s="66"/>
      <c r="CE74" s="66"/>
      <c r="CF74" s="66"/>
      <c r="CG74" s="66"/>
      <c r="CH74" s="66"/>
      <c r="CI74" s="66"/>
    </row>
    <row r="75" spans="1:87" ht="14.5" hidden="1" customHeight="1">
      <c r="A75" s="69" t="s">
        <v>82</v>
      </c>
      <c r="B75" s="69">
        <v>71</v>
      </c>
      <c r="C75" s="70" t="s">
        <v>198</v>
      </c>
      <c r="D75" s="70"/>
      <c r="E75" s="70" t="s">
        <v>1060</v>
      </c>
      <c r="F75" s="70" t="s">
        <v>1063</v>
      </c>
      <c r="G75" s="70" t="s">
        <v>197</v>
      </c>
      <c r="H75" s="70" t="s">
        <v>100</v>
      </c>
      <c r="I75" s="70">
        <v>6</v>
      </c>
      <c r="J75" s="70">
        <v>2</v>
      </c>
      <c r="K75" s="70" t="s">
        <v>430</v>
      </c>
      <c r="L75" s="66"/>
      <c r="M75" s="71" t="s">
        <v>26</v>
      </c>
      <c r="N75" s="66"/>
      <c r="O75" s="66"/>
      <c r="P75" s="66"/>
      <c r="Q75" s="70" t="s">
        <v>195</v>
      </c>
      <c r="R75" s="71"/>
      <c r="S75" s="66"/>
      <c r="T75" s="70" t="s">
        <v>25</v>
      </c>
      <c r="U75" s="66"/>
      <c r="V75" s="72">
        <v>595.95029999999997</v>
      </c>
      <c r="W75" s="66"/>
      <c r="X75" s="66"/>
      <c r="Y75" s="66"/>
      <c r="Z75" s="66"/>
      <c r="AA75" s="66"/>
      <c r="AB75" s="66"/>
      <c r="AC75" s="66"/>
      <c r="AD75" s="66"/>
      <c r="AE75" s="66"/>
      <c r="AF75" s="66"/>
      <c r="AG75" s="66"/>
      <c r="AH75" s="66"/>
      <c r="AI75" s="66"/>
      <c r="AJ75" s="66"/>
      <c r="AK75" s="66"/>
      <c r="AL75" s="66"/>
      <c r="AM75" s="66"/>
      <c r="AN75" s="66"/>
      <c r="AO75" s="66"/>
      <c r="AP75" s="66"/>
      <c r="AQ75" s="70" t="s">
        <v>36</v>
      </c>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70" t="s">
        <v>70</v>
      </c>
      <c r="CB75" s="66"/>
      <c r="CC75" s="66"/>
      <c r="CD75" s="66"/>
      <c r="CE75" s="66"/>
      <c r="CF75" s="66"/>
      <c r="CG75" s="66"/>
      <c r="CH75" s="66"/>
      <c r="CI75" s="66"/>
    </row>
    <row r="76" spans="1:87" ht="14.5" hidden="1" customHeight="1">
      <c r="A76" s="69" t="s">
        <v>205</v>
      </c>
      <c r="B76" s="69">
        <v>72</v>
      </c>
      <c r="C76" s="70" t="s">
        <v>217</v>
      </c>
      <c r="D76" s="70"/>
      <c r="E76" s="70" t="s">
        <v>1060</v>
      </c>
      <c r="F76" s="70" t="s">
        <v>1063</v>
      </c>
      <c r="G76" s="70"/>
      <c r="H76" s="70"/>
      <c r="I76" s="70">
        <v>6</v>
      </c>
      <c r="J76" s="70">
        <v>2</v>
      </c>
      <c r="K76" s="70" t="s">
        <v>430</v>
      </c>
      <c r="L76" s="66"/>
      <c r="M76" s="71" t="s">
        <v>213</v>
      </c>
      <c r="N76" s="66" t="s">
        <v>496</v>
      </c>
      <c r="O76" s="66" t="s">
        <v>1067</v>
      </c>
      <c r="P76" s="66"/>
      <c r="Q76" s="71" t="s">
        <v>209</v>
      </c>
      <c r="R76" s="70" t="s">
        <v>216</v>
      </c>
      <c r="S76" s="66"/>
      <c r="T76" s="70"/>
      <c r="U76" s="66"/>
      <c r="V76" s="72">
        <v>2.2000000000000002</v>
      </c>
      <c r="W76" s="66"/>
      <c r="X76" s="66"/>
      <c r="Y76" s="66"/>
      <c r="Z76" s="66"/>
      <c r="AA76" s="66"/>
      <c r="AB76" s="66"/>
      <c r="AC76" s="66"/>
      <c r="AD76" s="66"/>
      <c r="AE76" s="66"/>
      <c r="AF76" s="66"/>
      <c r="AG76" s="66"/>
      <c r="AH76" s="66"/>
      <c r="AI76" s="66"/>
      <c r="AJ76" s="66"/>
      <c r="AK76" s="66"/>
      <c r="AL76" s="66"/>
      <c r="AM76" s="66"/>
      <c r="AN76" s="66"/>
      <c r="AO76" s="66"/>
      <c r="AP76" s="66"/>
      <c r="AQ76" s="70" t="s">
        <v>27</v>
      </c>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70"/>
      <c r="CB76" s="66"/>
      <c r="CC76" s="66"/>
      <c r="CD76" s="66"/>
      <c r="CE76" s="66"/>
      <c r="CF76" s="66"/>
      <c r="CG76" s="66"/>
      <c r="CH76" s="66"/>
      <c r="CI76" s="66"/>
    </row>
    <row r="77" spans="1:87" ht="14.5" hidden="1" customHeight="1">
      <c r="A77" s="69" t="s">
        <v>82</v>
      </c>
      <c r="B77" s="69">
        <v>73</v>
      </c>
      <c r="C77" s="70" t="s">
        <v>192</v>
      </c>
      <c r="D77" s="70"/>
      <c r="E77" s="70" t="s">
        <v>1060</v>
      </c>
      <c r="F77" s="70" t="s">
        <v>1063</v>
      </c>
      <c r="G77" s="70" t="s">
        <v>85</v>
      </c>
      <c r="H77" s="70" t="s">
        <v>71</v>
      </c>
      <c r="I77" s="70">
        <v>2</v>
      </c>
      <c r="J77" s="70">
        <v>4</v>
      </c>
      <c r="K77" s="70" t="s">
        <v>430</v>
      </c>
      <c r="L77" s="66"/>
      <c r="M77" s="71" t="s">
        <v>80</v>
      </c>
      <c r="N77" s="66"/>
      <c r="O77" s="66"/>
      <c r="P77" s="66"/>
      <c r="Q77" s="70" t="s">
        <v>191</v>
      </c>
      <c r="R77" s="71"/>
      <c r="S77" s="66"/>
      <c r="T77" s="70" t="s">
        <v>38</v>
      </c>
      <c r="U77" s="66"/>
      <c r="V77" s="72">
        <v>24.918475559999997</v>
      </c>
      <c r="W77" s="66"/>
      <c r="X77" s="66"/>
      <c r="Y77" s="66"/>
      <c r="Z77" s="66"/>
      <c r="AA77" s="66"/>
      <c r="AB77" s="66"/>
      <c r="AC77" s="66"/>
      <c r="AD77" s="66"/>
      <c r="AE77" s="66"/>
      <c r="AF77" s="66"/>
      <c r="AG77" s="66"/>
      <c r="AH77" s="66"/>
      <c r="AI77" s="66"/>
      <c r="AJ77" s="66"/>
      <c r="AK77" s="66"/>
      <c r="AL77" s="66"/>
      <c r="AM77" s="66"/>
      <c r="AN77" s="66"/>
      <c r="AO77" s="66"/>
      <c r="AP77" s="66"/>
      <c r="AQ77" s="70" t="s">
        <v>36</v>
      </c>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70" t="s">
        <v>70</v>
      </c>
      <c r="CB77" s="66"/>
      <c r="CC77" s="66"/>
      <c r="CD77" s="66"/>
      <c r="CE77" s="66"/>
      <c r="CF77" s="66"/>
      <c r="CG77" s="66"/>
      <c r="CH77" s="66"/>
      <c r="CI77" s="66"/>
    </row>
    <row r="78" spans="1:87" ht="14.5" customHeight="1">
      <c r="A78" s="69" t="s">
        <v>205</v>
      </c>
      <c r="B78" s="69">
        <v>74</v>
      </c>
      <c r="C78" s="70" t="s">
        <v>283</v>
      </c>
      <c r="D78" s="70" t="s">
        <v>281</v>
      </c>
      <c r="E78" s="70" t="s">
        <v>1059</v>
      </c>
      <c r="F78" s="70" t="s">
        <v>1041</v>
      </c>
      <c r="G78" s="70" t="s">
        <v>72</v>
      </c>
      <c r="H78" s="70" t="s">
        <v>84</v>
      </c>
      <c r="I78" s="70">
        <v>1</v>
      </c>
      <c r="J78" s="70"/>
      <c r="K78" s="70" t="s">
        <v>430</v>
      </c>
      <c r="L78" s="66"/>
      <c r="M78" s="70" t="s">
        <v>177</v>
      </c>
      <c r="N78" s="66" t="s">
        <v>569</v>
      </c>
      <c r="O78" s="66" t="s">
        <v>1067</v>
      </c>
      <c r="P78" s="66"/>
      <c r="Q78" s="71" t="s">
        <v>224</v>
      </c>
      <c r="R78" s="70" t="s">
        <v>282</v>
      </c>
      <c r="S78" s="66"/>
      <c r="T78" s="70" t="s">
        <v>63</v>
      </c>
      <c r="U78" s="66"/>
      <c r="V78" s="72">
        <v>250</v>
      </c>
      <c r="W78" s="66"/>
      <c r="X78" s="66"/>
      <c r="Y78" s="66"/>
      <c r="Z78" s="66"/>
      <c r="AA78" s="66"/>
      <c r="AB78" s="66"/>
      <c r="AC78" s="66"/>
      <c r="AD78" s="66"/>
      <c r="AE78" s="66"/>
      <c r="AF78" s="66"/>
      <c r="AG78" s="66"/>
      <c r="AH78" s="66"/>
      <c r="AI78" s="66"/>
      <c r="AJ78" s="66"/>
      <c r="AK78" s="66"/>
      <c r="AL78" s="66"/>
      <c r="AM78" s="66"/>
      <c r="AN78" s="66"/>
      <c r="AO78" s="66"/>
      <c r="AP78" s="66"/>
      <c r="AQ78" s="70" t="s">
        <v>45</v>
      </c>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70" t="s">
        <v>79</v>
      </c>
      <c r="CB78" s="66"/>
      <c r="CC78" s="66"/>
      <c r="CD78" s="66"/>
      <c r="CE78" s="66"/>
      <c r="CF78" s="66"/>
      <c r="CG78" s="66"/>
      <c r="CH78" s="66"/>
      <c r="CI78" s="66"/>
    </row>
    <row r="79" spans="1:87" ht="14.5" hidden="1" customHeight="1">
      <c r="A79" s="69" t="s">
        <v>205</v>
      </c>
      <c r="B79" s="69">
        <v>75</v>
      </c>
      <c r="C79" s="70" t="s">
        <v>254</v>
      </c>
      <c r="D79" s="70" t="s">
        <v>253</v>
      </c>
      <c r="E79" s="70" t="s">
        <v>1060</v>
      </c>
      <c r="F79" s="70" t="s">
        <v>1063</v>
      </c>
      <c r="G79" s="70" t="s">
        <v>197</v>
      </c>
      <c r="H79" s="70" t="s">
        <v>84</v>
      </c>
      <c r="I79" s="70">
        <v>3</v>
      </c>
      <c r="J79" s="70"/>
      <c r="K79" s="70" t="s">
        <v>430</v>
      </c>
      <c r="L79" s="66"/>
      <c r="M79" s="70" t="s">
        <v>26</v>
      </c>
      <c r="N79" s="66" t="s">
        <v>581</v>
      </c>
      <c r="O79" s="66" t="s">
        <v>1067</v>
      </c>
      <c r="P79" s="66"/>
      <c r="Q79" s="71" t="s">
        <v>241</v>
      </c>
      <c r="R79" s="70" t="s">
        <v>240</v>
      </c>
      <c r="S79" s="66"/>
      <c r="T79" s="70" t="s">
        <v>63</v>
      </c>
      <c r="U79" s="66"/>
      <c r="V79" s="72">
        <v>4500</v>
      </c>
      <c r="W79" s="66"/>
      <c r="X79" s="66"/>
      <c r="Y79" s="66"/>
      <c r="Z79" s="66"/>
      <c r="AA79" s="66"/>
      <c r="AB79" s="66"/>
      <c r="AC79" s="66"/>
      <c r="AD79" s="66"/>
      <c r="AE79" s="66"/>
      <c r="AF79" s="66"/>
      <c r="AG79" s="66"/>
      <c r="AH79" s="66"/>
      <c r="AI79" s="66"/>
      <c r="AJ79" s="66"/>
      <c r="AK79" s="66"/>
      <c r="AL79" s="66"/>
      <c r="AM79" s="66"/>
      <c r="AN79" s="66"/>
      <c r="AO79" s="66"/>
      <c r="AP79" s="66"/>
      <c r="AQ79" s="70" t="s">
        <v>36</v>
      </c>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70"/>
      <c r="CB79" s="66"/>
      <c r="CC79" s="66"/>
      <c r="CD79" s="66"/>
      <c r="CE79" s="66"/>
      <c r="CF79" s="66"/>
      <c r="CG79" s="66"/>
      <c r="CH79" s="66"/>
      <c r="CI79" s="66"/>
    </row>
    <row r="80" spans="1:87" ht="14.5" customHeight="1">
      <c r="A80" s="69" t="s">
        <v>205</v>
      </c>
      <c r="B80" s="69">
        <v>76</v>
      </c>
      <c r="C80" s="70" t="s">
        <v>233</v>
      </c>
      <c r="D80" s="70"/>
      <c r="E80" s="70" t="s">
        <v>1060</v>
      </c>
      <c r="F80" s="70" t="s">
        <v>1063</v>
      </c>
      <c r="G80" s="70" t="s">
        <v>197</v>
      </c>
      <c r="H80" s="70" t="s">
        <v>84</v>
      </c>
      <c r="I80" s="70">
        <v>1</v>
      </c>
      <c r="J80" s="70"/>
      <c r="K80" s="70" t="s">
        <v>430</v>
      </c>
      <c r="L80" s="66"/>
      <c r="M80" s="70" t="s">
        <v>26</v>
      </c>
      <c r="N80" s="66" t="s">
        <v>588</v>
      </c>
      <c r="O80" s="66" t="s">
        <v>1067</v>
      </c>
      <c r="P80" s="66"/>
      <c r="Q80" s="71" t="s">
        <v>224</v>
      </c>
      <c r="R80" s="70" t="s">
        <v>231</v>
      </c>
      <c r="S80" s="66"/>
      <c r="T80" s="70" t="s">
        <v>63</v>
      </c>
      <c r="U80" s="66"/>
      <c r="V80" s="72">
        <v>3064</v>
      </c>
      <c r="W80" s="66"/>
      <c r="X80" s="66"/>
      <c r="Y80" s="66"/>
      <c r="Z80" s="66"/>
      <c r="AA80" s="66"/>
      <c r="AB80" s="66"/>
      <c r="AC80" s="66"/>
      <c r="AD80" s="66"/>
      <c r="AE80" s="66"/>
      <c r="AF80" s="66"/>
      <c r="AG80" s="66"/>
      <c r="AH80" s="66"/>
      <c r="AI80" s="66"/>
      <c r="AJ80" s="66"/>
      <c r="AK80" s="66"/>
      <c r="AL80" s="66"/>
      <c r="AM80" s="66"/>
      <c r="AN80" s="66"/>
      <c r="AO80" s="66"/>
      <c r="AP80" s="66"/>
      <c r="AQ80" s="70" t="s">
        <v>45</v>
      </c>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70"/>
      <c r="CB80" s="66"/>
      <c r="CC80" s="66"/>
      <c r="CD80" s="66"/>
      <c r="CE80" s="66"/>
      <c r="CF80" s="66"/>
      <c r="CG80" s="66"/>
      <c r="CH80" s="66"/>
      <c r="CI80" s="66"/>
    </row>
    <row r="81" spans="1:87" ht="14.5" hidden="1" customHeight="1">
      <c r="A81" s="69" t="s">
        <v>205</v>
      </c>
      <c r="B81" s="69">
        <v>77</v>
      </c>
      <c r="C81" s="70" t="s">
        <v>275</v>
      </c>
      <c r="D81" s="70"/>
      <c r="E81" s="70" t="s">
        <v>1060</v>
      </c>
      <c r="F81" s="70" t="s">
        <v>1063</v>
      </c>
      <c r="G81" s="70"/>
      <c r="H81" s="70"/>
      <c r="I81" s="70">
        <v>1</v>
      </c>
      <c r="J81" s="70"/>
      <c r="K81" s="70" t="s">
        <v>430</v>
      </c>
      <c r="L81" s="66"/>
      <c r="M81" s="70" t="s">
        <v>213</v>
      </c>
      <c r="N81" s="66" t="s">
        <v>573</v>
      </c>
      <c r="O81" s="66" t="s">
        <v>1067</v>
      </c>
      <c r="P81" s="66"/>
      <c r="Q81" s="71" t="s">
        <v>203</v>
      </c>
      <c r="R81" s="70" t="s">
        <v>271</v>
      </c>
      <c r="S81" s="66"/>
      <c r="T81" s="70"/>
      <c r="U81" s="66"/>
      <c r="V81" s="72">
        <v>12000</v>
      </c>
      <c r="W81" s="66"/>
      <c r="X81" s="66"/>
      <c r="Y81" s="66"/>
      <c r="Z81" s="66"/>
      <c r="AA81" s="66"/>
      <c r="AB81" s="66"/>
      <c r="AC81" s="66"/>
      <c r="AD81" s="66"/>
      <c r="AE81" s="66"/>
      <c r="AF81" s="66"/>
      <c r="AG81" s="66"/>
      <c r="AH81" s="66"/>
      <c r="AI81" s="66"/>
      <c r="AJ81" s="66"/>
      <c r="AK81" s="66"/>
      <c r="AL81" s="66"/>
      <c r="AM81" s="66"/>
      <c r="AN81" s="66"/>
      <c r="AO81" s="66"/>
      <c r="AP81" s="66"/>
      <c r="AQ81" s="70" t="s">
        <v>36</v>
      </c>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70"/>
      <c r="CB81" s="66"/>
      <c r="CC81" s="66"/>
      <c r="CD81" s="66"/>
      <c r="CE81" s="66"/>
      <c r="CF81" s="66"/>
      <c r="CG81" s="66"/>
      <c r="CH81" s="66"/>
      <c r="CI81" s="66"/>
    </row>
    <row r="82" spans="1:87" ht="14.5" hidden="1" customHeight="1">
      <c r="A82" s="69" t="s">
        <v>205</v>
      </c>
      <c r="B82" s="69">
        <v>78</v>
      </c>
      <c r="C82" s="70" t="s">
        <v>243</v>
      </c>
      <c r="D82" s="70"/>
      <c r="E82" s="70" t="s">
        <v>1060</v>
      </c>
      <c r="F82" s="70" t="s">
        <v>1063</v>
      </c>
      <c r="G82" s="70" t="s">
        <v>197</v>
      </c>
      <c r="H82" s="70" t="s">
        <v>84</v>
      </c>
      <c r="I82" s="70">
        <v>3</v>
      </c>
      <c r="J82" s="70"/>
      <c r="K82" s="70" t="s">
        <v>430</v>
      </c>
      <c r="L82" s="66"/>
      <c r="M82" s="70" t="s">
        <v>26</v>
      </c>
      <c r="N82" s="66" t="s">
        <v>585</v>
      </c>
      <c r="O82" s="66" t="s">
        <v>1067</v>
      </c>
      <c r="P82" s="66"/>
      <c r="Q82" s="71" t="s">
        <v>241</v>
      </c>
      <c r="R82" s="70" t="s">
        <v>240</v>
      </c>
      <c r="S82" s="66"/>
      <c r="T82" s="70" t="s">
        <v>63</v>
      </c>
      <c r="U82" s="66"/>
      <c r="V82" s="72">
        <v>55</v>
      </c>
      <c r="W82" s="66"/>
      <c r="X82" s="66"/>
      <c r="Y82" s="66"/>
      <c r="Z82" s="66"/>
      <c r="AA82" s="66"/>
      <c r="AB82" s="66"/>
      <c r="AC82" s="66"/>
      <c r="AD82" s="66"/>
      <c r="AE82" s="66"/>
      <c r="AF82" s="66"/>
      <c r="AG82" s="66"/>
      <c r="AH82" s="66"/>
      <c r="AI82" s="66"/>
      <c r="AJ82" s="66"/>
      <c r="AK82" s="66"/>
      <c r="AL82" s="66"/>
      <c r="AM82" s="66"/>
      <c r="AN82" s="66"/>
      <c r="AO82" s="66"/>
      <c r="AP82" s="66"/>
      <c r="AQ82" s="70" t="s">
        <v>36</v>
      </c>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70"/>
      <c r="CB82" s="66"/>
      <c r="CC82" s="66"/>
      <c r="CD82" s="66"/>
      <c r="CE82" s="66"/>
      <c r="CF82" s="66"/>
      <c r="CG82" s="66"/>
      <c r="CH82" s="66"/>
      <c r="CI82" s="66"/>
    </row>
    <row r="83" spans="1:87" ht="14.5" hidden="1" customHeight="1">
      <c r="A83" s="69" t="s">
        <v>82</v>
      </c>
      <c r="B83" s="69">
        <v>79</v>
      </c>
      <c r="C83" s="70" t="s">
        <v>180</v>
      </c>
      <c r="D83" s="70"/>
      <c r="E83" s="70" t="s">
        <v>1060</v>
      </c>
      <c r="F83" s="70" t="s">
        <v>1063</v>
      </c>
      <c r="G83" s="70" t="s">
        <v>72</v>
      </c>
      <c r="H83" s="70" t="s">
        <v>100</v>
      </c>
      <c r="I83" s="70">
        <v>2</v>
      </c>
      <c r="J83" s="70">
        <v>1</v>
      </c>
      <c r="K83" s="70" t="s">
        <v>430</v>
      </c>
      <c r="L83" s="66"/>
      <c r="M83" s="71" t="s">
        <v>80</v>
      </c>
      <c r="N83" s="66"/>
      <c r="O83" s="66"/>
      <c r="P83" s="66"/>
      <c r="Q83" s="70" t="s">
        <v>179</v>
      </c>
      <c r="R83" s="71"/>
      <c r="S83" s="66"/>
      <c r="T83" s="70" t="s">
        <v>25</v>
      </c>
      <c r="U83" s="66"/>
      <c r="V83" s="72">
        <v>3.4851030000000001</v>
      </c>
      <c r="W83" s="66"/>
      <c r="X83" s="66"/>
      <c r="Y83" s="66"/>
      <c r="Z83" s="66"/>
      <c r="AA83" s="66"/>
      <c r="AB83" s="66"/>
      <c r="AC83" s="66"/>
      <c r="AD83" s="66"/>
      <c r="AE83" s="66"/>
      <c r="AF83" s="66"/>
      <c r="AG83" s="66"/>
      <c r="AH83" s="66"/>
      <c r="AI83" s="66"/>
      <c r="AJ83" s="66"/>
      <c r="AK83" s="66"/>
      <c r="AL83" s="66"/>
      <c r="AM83" s="66"/>
      <c r="AN83" s="66"/>
      <c r="AO83" s="66"/>
      <c r="AP83" s="66"/>
      <c r="AQ83" s="70" t="s">
        <v>36</v>
      </c>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70" t="s">
        <v>70</v>
      </c>
      <c r="CB83" s="66"/>
      <c r="CC83" s="66"/>
      <c r="CD83" s="66"/>
      <c r="CE83" s="66"/>
      <c r="CF83" s="66"/>
      <c r="CG83" s="66"/>
      <c r="CH83" s="66"/>
      <c r="CI83" s="66"/>
    </row>
    <row r="84" spans="1:87" ht="14.5" customHeight="1">
      <c r="A84" s="69" t="s">
        <v>82</v>
      </c>
      <c r="B84" s="69">
        <v>80</v>
      </c>
      <c r="C84" s="70" t="s">
        <v>178</v>
      </c>
      <c r="D84" s="70"/>
      <c r="E84" s="70" t="s">
        <v>1060</v>
      </c>
      <c r="F84" s="70" t="s">
        <v>1063</v>
      </c>
      <c r="G84" s="70"/>
      <c r="H84" s="70"/>
      <c r="I84" s="70">
        <v>1</v>
      </c>
      <c r="J84" s="70"/>
      <c r="K84" s="70" t="s">
        <v>430</v>
      </c>
      <c r="L84" s="66"/>
      <c r="M84" s="71" t="s">
        <v>177</v>
      </c>
      <c r="N84" s="66"/>
      <c r="O84" s="66"/>
      <c r="P84" s="66"/>
      <c r="Q84" s="70" t="s">
        <v>174</v>
      </c>
      <c r="R84" s="71"/>
      <c r="S84" s="66"/>
      <c r="T84" s="70"/>
      <c r="U84" s="66"/>
      <c r="V84" s="72">
        <v>9.5</v>
      </c>
      <c r="W84" s="66"/>
      <c r="X84" s="66"/>
      <c r="Y84" s="66"/>
      <c r="Z84" s="66"/>
      <c r="AA84" s="66"/>
      <c r="AB84" s="66"/>
      <c r="AC84" s="66"/>
      <c r="AD84" s="66"/>
      <c r="AE84" s="66"/>
      <c r="AF84" s="66"/>
      <c r="AG84" s="66"/>
      <c r="AH84" s="66"/>
      <c r="AI84" s="66"/>
      <c r="AJ84" s="66"/>
      <c r="AK84" s="66"/>
      <c r="AL84" s="66"/>
      <c r="AM84" s="66"/>
      <c r="AN84" s="66"/>
      <c r="AO84" s="66"/>
      <c r="AP84" s="66"/>
      <c r="AQ84" s="70"/>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70"/>
      <c r="CB84" s="66"/>
      <c r="CC84" s="66"/>
      <c r="CD84" s="66"/>
      <c r="CE84" s="66"/>
      <c r="CF84" s="66"/>
      <c r="CG84" s="66"/>
      <c r="CH84" s="66"/>
      <c r="CI84" s="66"/>
    </row>
    <row r="85" spans="1:87" ht="14.5" customHeight="1">
      <c r="A85" s="69" t="s">
        <v>82</v>
      </c>
      <c r="B85" s="69">
        <v>81</v>
      </c>
      <c r="C85" s="70" t="s">
        <v>173</v>
      </c>
      <c r="D85" s="70"/>
      <c r="E85" s="70" t="s">
        <v>1060</v>
      </c>
      <c r="F85" s="70" t="s">
        <v>1063</v>
      </c>
      <c r="G85" s="70"/>
      <c r="H85" s="70"/>
      <c r="I85" s="70">
        <v>2</v>
      </c>
      <c r="J85" s="70"/>
      <c r="K85" s="70" t="s">
        <v>430</v>
      </c>
      <c r="L85" s="66"/>
      <c r="M85" s="71" t="s">
        <v>80</v>
      </c>
      <c r="N85" s="66"/>
      <c r="O85" s="66"/>
      <c r="P85" s="66"/>
      <c r="Q85" s="70" t="s">
        <v>171</v>
      </c>
      <c r="R85" s="71"/>
      <c r="S85" s="66"/>
      <c r="T85" s="70"/>
      <c r="U85" s="66"/>
      <c r="V85" s="72">
        <v>84.169666620000001</v>
      </c>
      <c r="W85" s="66"/>
      <c r="X85" s="66"/>
      <c r="Y85" s="66"/>
      <c r="Z85" s="66"/>
      <c r="AA85" s="66"/>
      <c r="AB85" s="66"/>
      <c r="AC85" s="66"/>
      <c r="AD85" s="66"/>
      <c r="AE85" s="66"/>
      <c r="AF85" s="66"/>
      <c r="AG85" s="66"/>
      <c r="AH85" s="66"/>
      <c r="AI85" s="66"/>
      <c r="AJ85" s="66"/>
      <c r="AK85" s="66"/>
      <c r="AL85" s="66"/>
      <c r="AM85" s="66"/>
      <c r="AN85" s="66"/>
      <c r="AO85" s="66"/>
      <c r="AP85" s="66"/>
      <c r="AQ85" s="70"/>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70"/>
      <c r="CB85" s="66"/>
      <c r="CC85" s="66"/>
      <c r="CD85" s="66"/>
      <c r="CE85" s="66"/>
      <c r="CF85" s="66"/>
      <c r="CG85" s="66"/>
      <c r="CH85" s="66"/>
      <c r="CI85" s="66"/>
    </row>
    <row r="86" spans="1:87" ht="14.5" customHeight="1">
      <c r="A86" s="69" t="s">
        <v>205</v>
      </c>
      <c r="B86" s="69">
        <v>82</v>
      </c>
      <c r="C86" s="70" t="s">
        <v>245</v>
      </c>
      <c r="D86" s="70"/>
      <c r="E86" s="70" t="s">
        <v>1060</v>
      </c>
      <c r="F86" s="70" t="s">
        <v>1063</v>
      </c>
      <c r="G86" s="70" t="s">
        <v>197</v>
      </c>
      <c r="H86" s="70" t="s">
        <v>84</v>
      </c>
      <c r="I86" s="70">
        <v>1</v>
      </c>
      <c r="J86" s="70"/>
      <c r="K86" s="70" t="s">
        <v>430</v>
      </c>
      <c r="L86" s="66"/>
      <c r="M86" s="70" t="s">
        <v>26</v>
      </c>
      <c r="N86" s="66" t="s">
        <v>584</v>
      </c>
      <c r="O86" s="66" t="s">
        <v>1067</v>
      </c>
      <c r="P86" s="66"/>
      <c r="Q86" s="71" t="s">
        <v>203</v>
      </c>
      <c r="R86" s="70" t="s">
        <v>227</v>
      </c>
      <c r="S86" s="66"/>
      <c r="T86" s="70" t="s">
        <v>63</v>
      </c>
      <c r="U86" s="66"/>
      <c r="V86" s="72">
        <v>262</v>
      </c>
      <c r="W86" s="66"/>
      <c r="X86" s="66"/>
      <c r="Y86" s="66"/>
      <c r="Z86" s="66"/>
      <c r="AA86" s="66"/>
      <c r="AB86" s="66"/>
      <c r="AC86" s="66"/>
      <c r="AD86" s="66"/>
      <c r="AE86" s="66"/>
      <c r="AF86" s="66"/>
      <c r="AG86" s="66"/>
      <c r="AH86" s="66"/>
      <c r="AI86" s="66"/>
      <c r="AJ86" s="66"/>
      <c r="AK86" s="66"/>
      <c r="AL86" s="66"/>
      <c r="AM86" s="66"/>
      <c r="AN86" s="66"/>
      <c r="AO86" s="66"/>
      <c r="AP86" s="66"/>
      <c r="AQ86" s="70" t="s">
        <v>45</v>
      </c>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70"/>
      <c r="CB86" s="66"/>
      <c r="CC86" s="66"/>
      <c r="CD86" s="66"/>
      <c r="CE86" s="66"/>
      <c r="CF86" s="66"/>
      <c r="CG86" s="66"/>
      <c r="CH86" s="66"/>
      <c r="CI86" s="66"/>
    </row>
    <row r="87" spans="1:87" ht="14.5" hidden="1" customHeight="1">
      <c r="A87" s="69" t="s">
        <v>205</v>
      </c>
      <c r="B87" s="69">
        <v>83</v>
      </c>
      <c r="C87" s="70" t="s">
        <v>252</v>
      </c>
      <c r="D87" s="70"/>
      <c r="E87" s="70" t="s">
        <v>1060</v>
      </c>
      <c r="F87" s="70" t="s">
        <v>1063</v>
      </c>
      <c r="G87" s="70" t="s">
        <v>197</v>
      </c>
      <c r="H87" s="70" t="s">
        <v>84</v>
      </c>
      <c r="I87" s="70">
        <v>3</v>
      </c>
      <c r="J87" s="70"/>
      <c r="K87" s="70" t="s">
        <v>430</v>
      </c>
      <c r="L87" s="66"/>
      <c r="M87" s="70" t="s">
        <v>26</v>
      </c>
      <c r="N87" s="66" t="s">
        <v>582</v>
      </c>
      <c r="O87" s="66" t="s">
        <v>1067</v>
      </c>
      <c r="P87" s="66"/>
      <c r="Q87" s="71" t="s">
        <v>241</v>
      </c>
      <c r="R87" s="70" t="s">
        <v>240</v>
      </c>
      <c r="S87" s="66"/>
      <c r="T87" s="70" t="s">
        <v>63</v>
      </c>
      <c r="U87" s="66"/>
      <c r="V87" s="72">
        <v>4</v>
      </c>
      <c r="W87" s="66"/>
      <c r="X87" s="66"/>
      <c r="Y87" s="66"/>
      <c r="Z87" s="66"/>
      <c r="AA87" s="66"/>
      <c r="AB87" s="66"/>
      <c r="AC87" s="66"/>
      <c r="AD87" s="66"/>
      <c r="AE87" s="66"/>
      <c r="AF87" s="66"/>
      <c r="AG87" s="66"/>
      <c r="AH87" s="66"/>
      <c r="AI87" s="66"/>
      <c r="AJ87" s="66"/>
      <c r="AK87" s="66"/>
      <c r="AL87" s="66"/>
      <c r="AM87" s="66"/>
      <c r="AN87" s="66"/>
      <c r="AO87" s="66"/>
      <c r="AP87" s="66"/>
      <c r="AQ87" s="70" t="s">
        <v>36</v>
      </c>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70"/>
      <c r="CB87" s="66"/>
      <c r="CC87" s="66"/>
      <c r="CD87" s="66"/>
      <c r="CE87" s="66"/>
      <c r="CF87" s="66"/>
      <c r="CG87" s="66"/>
      <c r="CH87" s="66"/>
      <c r="CI87" s="66"/>
    </row>
    <row r="88" spans="1:87" ht="14.5" customHeight="1">
      <c r="A88" s="69" t="s">
        <v>143</v>
      </c>
      <c r="B88" s="69">
        <v>84</v>
      </c>
      <c r="C88" s="70" t="s">
        <v>162</v>
      </c>
      <c r="D88" s="70"/>
      <c r="E88" s="70" t="s">
        <v>1060</v>
      </c>
      <c r="F88" s="70" t="s">
        <v>1063</v>
      </c>
      <c r="G88" s="70" t="s">
        <v>72</v>
      </c>
      <c r="H88" s="70" t="s">
        <v>100</v>
      </c>
      <c r="I88" s="70">
        <v>5</v>
      </c>
      <c r="J88" s="70"/>
      <c r="K88" s="70" t="s">
        <v>430</v>
      </c>
      <c r="L88" s="66"/>
      <c r="M88" s="70" t="s">
        <v>59</v>
      </c>
      <c r="N88" s="66" t="s">
        <v>436</v>
      </c>
      <c r="O88" s="66" t="s">
        <v>1068</v>
      </c>
      <c r="P88" s="66"/>
      <c r="Q88" s="71"/>
      <c r="R88" s="71"/>
      <c r="S88" s="66"/>
      <c r="T88" s="70" t="s">
        <v>132</v>
      </c>
      <c r="U88" s="66"/>
      <c r="V88" s="72">
        <v>80</v>
      </c>
      <c r="W88" s="66"/>
      <c r="X88" s="66"/>
      <c r="Y88" s="66"/>
      <c r="Z88" s="66"/>
      <c r="AA88" s="66"/>
      <c r="AB88" s="66"/>
      <c r="AC88" s="66"/>
      <c r="AD88" s="66"/>
      <c r="AE88" s="66"/>
      <c r="AF88" s="66"/>
      <c r="AG88" s="66"/>
      <c r="AH88" s="66"/>
      <c r="AI88" s="66"/>
      <c r="AJ88" s="66"/>
      <c r="AK88" s="66"/>
      <c r="AL88" s="66"/>
      <c r="AM88" s="66"/>
      <c r="AN88" s="66"/>
      <c r="AO88" s="66"/>
      <c r="AP88" s="66"/>
      <c r="AQ88" s="70" t="s">
        <v>45</v>
      </c>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70"/>
      <c r="CB88" s="66"/>
      <c r="CC88" s="66"/>
      <c r="CD88" s="66"/>
      <c r="CE88" s="66"/>
      <c r="CF88" s="66"/>
      <c r="CG88" s="66"/>
      <c r="CH88" s="66"/>
      <c r="CI88" s="66"/>
    </row>
    <row r="89" spans="1:87" ht="14.5" customHeight="1">
      <c r="A89" s="69" t="s">
        <v>143</v>
      </c>
      <c r="B89" s="69">
        <v>85</v>
      </c>
      <c r="C89" s="70" t="s">
        <v>161</v>
      </c>
      <c r="D89" s="70"/>
      <c r="E89" s="70" t="s">
        <v>1060</v>
      </c>
      <c r="F89" s="70" t="s">
        <v>1063</v>
      </c>
      <c r="G89" s="70" t="s">
        <v>72</v>
      </c>
      <c r="H89" s="70" t="s">
        <v>100</v>
      </c>
      <c r="I89" s="70">
        <v>5</v>
      </c>
      <c r="J89" s="70" t="s">
        <v>154</v>
      </c>
      <c r="K89" s="70" t="s">
        <v>430</v>
      </c>
      <c r="L89" s="66"/>
      <c r="M89" s="70" t="s">
        <v>59</v>
      </c>
      <c r="N89" s="70" t="s">
        <v>596</v>
      </c>
      <c r="O89" s="70" t="s">
        <v>1068</v>
      </c>
      <c r="P89" s="66"/>
      <c r="Q89" s="71"/>
      <c r="R89" s="71"/>
      <c r="S89" s="66"/>
      <c r="T89" s="70" t="s">
        <v>132</v>
      </c>
      <c r="U89" s="66"/>
      <c r="V89" s="72">
        <v>30</v>
      </c>
      <c r="W89" s="66"/>
      <c r="X89" s="66"/>
      <c r="Y89" s="66"/>
      <c r="Z89" s="66"/>
      <c r="AA89" s="66"/>
      <c r="AB89" s="66"/>
      <c r="AC89" s="66"/>
      <c r="AD89" s="66"/>
      <c r="AE89" s="66"/>
      <c r="AF89" s="66"/>
      <c r="AG89" s="66"/>
      <c r="AH89" s="66"/>
      <c r="AI89" s="66"/>
      <c r="AJ89" s="66"/>
      <c r="AK89" s="66"/>
      <c r="AL89" s="66"/>
      <c r="AM89" s="66"/>
      <c r="AN89" s="66"/>
      <c r="AO89" s="66"/>
      <c r="AP89" s="66"/>
      <c r="AQ89" s="70" t="s">
        <v>45</v>
      </c>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70"/>
      <c r="CB89" s="66"/>
      <c r="CC89" s="66"/>
      <c r="CD89" s="66"/>
      <c r="CE89" s="66"/>
      <c r="CF89" s="66"/>
      <c r="CG89" s="66"/>
      <c r="CH89" s="66"/>
      <c r="CI89" s="66"/>
    </row>
    <row r="90" spans="1:87" ht="14.5" customHeight="1">
      <c r="A90" s="69" t="s">
        <v>143</v>
      </c>
      <c r="B90" s="69">
        <v>86</v>
      </c>
      <c r="C90" s="70" t="s">
        <v>160</v>
      </c>
      <c r="D90" s="70" t="s">
        <v>159</v>
      </c>
      <c r="E90" s="70" t="s">
        <v>1059</v>
      </c>
      <c r="F90" s="70" t="s">
        <v>1041</v>
      </c>
      <c r="G90" s="70" t="s">
        <v>72</v>
      </c>
      <c r="H90" s="70" t="s">
        <v>100</v>
      </c>
      <c r="I90" s="70">
        <v>5</v>
      </c>
      <c r="J90" s="70"/>
      <c r="K90" s="70" t="s">
        <v>430</v>
      </c>
      <c r="L90" s="66"/>
      <c r="M90" s="70" t="s">
        <v>59</v>
      </c>
      <c r="N90" s="66"/>
      <c r="O90" s="66"/>
      <c r="P90" s="66"/>
      <c r="Q90" s="71"/>
      <c r="R90" s="71"/>
      <c r="S90" s="66"/>
      <c r="T90" s="70" t="s">
        <v>132</v>
      </c>
      <c r="U90" s="66"/>
      <c r="V90" s="72">
        <v>30</v>
      </c>
      <c r="W90" s="66"/>
      <c r="X90" s="66"/>
      <c r="Y90" s="66"/>
      <c r="Z90" s="66"/>
      <c r="AA90" s="66"/>
      <c r="AB90" s="66"/>
      <c r="AC90" s="66"/>
      <c r="AD90" s="66"/>
      <c r="AE90" s="66"/>
      <c r="AF90" s="66"/>
      <c r="AG90" s="66"/>
      <c r="AH90" s="66"/>
      <c r="AI90" s="66"/>
      <c r="AJ90" s="66"/>
      <c r="AK90" s="66"/>
      <c r="AL90" s="66"/>
      <c r="AM90" s="66"/>
      <c r="AN90" s="66"/>
      <c r="AO90" s="66"/>
      <c r="AP90" s="66"/>
      <c r="AQ90" s="70" t="s">
        <v>45</v>
      </c>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70" t="s">
        <v>70</v>
      </c>
      <c r="CB90" s="66"/>
      <c r="CC90" s="66"/>
      <c r="CD90" s="66"/>
      <c r="CE90" s="66"/>
      <c r="CF90" s="66"/>
      <c r="CG90" s="66"/>
      <c r="CH90" s="66"/>
      <c r="CI90" s="66"/>
    </row>
    <row r="91" spans="1:87" ht="14.5" customHeight="1">
      <c r="A91" s="69" t="s">
        <v>143</v>
      </c>
      <c r="B91" s="69">
        <v>87</v>
      </c>
      <c r="C91" s="70" t="s">
        <v>158</v>
      </c>
      <c r="D91" s="70"/>
      <c r="E91" s="70" t="s">
        <v>1060</v>
      </c>
      <c r="F91" s="70" t="s">
        <v>1063</v>
      </c>
      <c r="G91" s="70" t="s">
        <v>72</v>
      </c>
      <c r="H91" s="70" t="s">
        <v>100</v>
      </c>
      <c r="I91" s="70">
        <v>5</v>
      </c>
      <c r="J91" s="70"/>
      <c r="K91" s="70" t="s">
        <v>430</v>
      </c>
      <c r="L91" s="66"/>
      <c r="M91" s="70" t="s">
        <v>59</v>
      </c>
      <c r="N91" s="66"/>
      <c r="O91" s="66"/>
      <c r="P91" s="66"/>
      <c r="Q91" s="71"/>
      <c r="R91" s="71"/>
      <c r="S91" s="66"/>
      <c r="T91" s="70" t="s">
        <v>132</v>
      </c>
      <c r="U91" s="66"/>
      <c r="V91" s="72">
        <v>3</v>
      </c>
      <c r="W91" s="66"/>
      <c r="X91" s="66"/>
      <c r="Y91" s="66"/>
      <c r="Z91" s="66"/>
      <c r="AA91" s="66"/>
      <c r="AB91" s="66"/>
      <c r="AC91" s="66"/>
      <c r="AD91" s="66"/>
      <c r="AE91" s="66"/>
      <c r="AF91" s="66"/>
      <c r="AG91" s="66"/>
      <c r="AH91" s="66"/>
      <c r="AI91" s="66"/>
      <c r="AJ91" s="66"/>
      <c r="AK91" s="66"/>
      <c r="AL91" s="66"/>
      <c r="AM91" s="66"/>
      <c r="AN91" s="66"/>
      <c r="AO91" s="66"/>
      <c r="AP91" s="66"/>
      <c r="AQ91" s="70" t="s">
        <v>45</v>
      </c>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70"/>
      <c r="CB91" s="66"/>
      <c r="CC91" s="66"/>
      <c r="CD91" s="66"/>
      <c r="CE91" s="66"/>
      <c r="CF91" s="66"/>
      <c r="CG91" s="66"/>
      <c r="CH91" s="66"/>
      <c r="CI91" s="66"/>
    </row>
    <row r="92" spans="1:87" ht="14.5" hidden="1" customHeight="1">
      <c r="A92" s="69" t="s">
        <v>143</v>
      </c>
      <c r="B92" s="69">
        <v>88</v>
      </c>
      <c r="C92" s="70" t="s">
        <v>157</v>
      </c>
      <c r="D92" s="70" t="s">
        <v>156</v>
      </c>
      <c r="E92" s="70" t="s">
        <v>1059</v>
      </c>
      <c r="F92" s="70" t="s">
        <v>1041</v>
      </c>
      <c r="G92" s="70" t="s">
        <v>72</v>
      </c>
      <c r="H92" s="70" t="s">
        <v>100</v>
      </c>
      <c r="I92" s="70">
        <v>5</v>
      </c>
      <c r="J92" s="70" t="s">
        <v>154</v>
      </c>
      <c r="K92" s="70" t="s">
        <v>430</v>
      </c>
      <c r="L92" s="66"/>
      <c r="M92" s="70" t="s">
        <v>59</v>
      </c>
      <c r="N92" s="66"/>
      <c r="O92" s="66"/>
      <c r="P92" s="66"/>
      <c r="Q92" s="71"/>
      <c r="R92" s="71"/>
      <c r="S92" s="66"/>
      <c r="T92" s="70" t="s">
        <v>132</v>
      </c>
      <c r="U92" s="66"/>
      <c r="V92" s="72">
        <v>10</v>
      </c>
      <c r="W92" s="66"/>
      <c r="X92" s="66"/>
      <c r="Y92" s="66"/>
      <c r="Z92" s="66"/>
      <c r="AA92" s="66"/>
      <c r="AB92" s="66"/>
      <c r="AC92" s="66"/>
      <c r="AD92" s="66"/>
      <c r="AE92" s="66"/>
      <c r="AF92" s="66"/>
      <c r="AG92" s="66"/>
      <c r="AH92" s="66"/>
      <c r="AI92" s="66"/>
      <c r="AJ92" s="66"/>
      <c r="AK92" s="66"/>
      <c r="AL92" s="66"/>
      <c r="AM92" s="66"/>
      <c r="AN92" s="66"/>
      <c r="AO92" s="66"/>
      <c r="AP92" s="66"/>
      <c r="AQ92" s="70" t="s">
        <v>27</v>
      </c>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70" t="s">
        <v>75</v>
      </c>
      <c r="CB92" s="66"/>
      <c r="CC92" s="66"/>
      <c r="CD92" s="66"/>
      <c r="CE92" s="66"/>
      <c r="CF92" s="66"/>
      <c r="CG92" s="66"/>
      <c r="CH92" s="66"/>
      <c r="CI92" s="66"/>
    </row>
    <row r="93" spans="1:87" ht="14.5" customHeight="1">
      <c r="A93" s="69" t="s">
        <v>143</v>
      </c>
      <c r="B93" s="69">
        <v>89</v>
      </c>
      <c r="C93" s="70" t="s">
        <v>155</v>
      </c>
      <c r="D93" s="70" t="s">
        <v>153</v>
      </c>
      <c r="E93" s="70" t="s">
        <v>1059</v>
      </c>
      <c r="F93" s="70" t="s">
        <v>1041</v>
      </c>
      <c r="G93" s="70" t="s">
        <v>72</v>
      </c>
      <c r="H93" s="70" t="s">
        <v>100</v>
      </c>
      <c r="I93" s="70">
        <v>5</v>
      </c>
      <c r="J93" s="70" t="s">
        <v>154</v>
      </c>
      <c r="K93" s="70" t="s">
        <v>430</v>
      </c>
      <c r="L93" s="66"/>
      <c r="M93" s="70" t="s">
        <v>59</v>
      </c>
      <c r="N93" s="66"/>
      <c r="O93" s="66"/>
      <c r="P93" s="66"/>
      <c r="Q93" s="71"/>
      <c r="R93" s="71"/>
      <c r="S93" s="66"/>
      <c r="T93" s="70" t="s">
        <v>132</v>
      </c>
      <c r="U93" s="66"/>
      <c r="V93" s="72">
        <v>50</v>
      </c>
      <c r="W93" s="66"/>
      <c r="X93" s="66"/>
      <c r="Y93" s="66"/>
      <c r="Z93" s="66"/>
      <c r="AA93" s="66"/>
      <c r="AB93" s="66"/>
      <c r="AC93" s="66"/>
      <c r="AD93" s="66"/>
      <c r="AE93" s="66"/>
      <c r="AF93" s="66"/>
      <c r="AG93" s="66"/>
      <c r="AH93" s="66"/>
      <c r="AI93" s="66"/>
      <c r="AJ93" s="66"/>
      <c r="AK93" s="66"/>
      <c r="AL93" s="66"/>
      <c r="AM93" s="66"/>
      <c r="AN93" s="66"/>
      <c r="AO93" s="66"/>
      <c r="AP93" s="66"/>
      <c r="AQ93" s="70" t="s">
        <v>45</v>
      </c>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70" t="s">
        <v>75</v>
      </c>
      <c r="CB93" s="66"/>
      <c r="CC93" s="66"/>
      <c r="CD93" s="66"/>
      <c r="CE93" s="66"/>
      <c r="CF93" s="66"/>
      <c r="CG93" s="66"/>
      <c r="CH93" s="66"/>
      <c r="CI93" s="66"/>
    </row>
    <row r="94" spans="1:87" ht="14.5" customHeight="1">
      <c r="A94" s="69" t="s">
        <v>143</v>
      </c>
      <c r="B94" s="69">
        <v>90</v>
      </c>
      <c r="C94" s="70" t="s">
        <v>152</v>
      </c>
      <c r="D94" s="70"/>
      <c r="E94" s="70" t="s">
        <v>1060</v>
      </c>
      <c r="F94" s="70" t="s">
        <v>1063</v>
      </c>
      <c r="G94" s="70" t="s">
        <v>72</v>
      </c>
      <c r="H94" s="70" t="s">
        <v>100</v>
      </c>
      <c r="I94" s="70">
        <v>5</v>
      </c>
      <c r="J94" s="70"/>
      <c r="K94" s="70" t="s">
        <v>430</v>
      </c>
      <c r="L94" s="66"/>
      <c r="M94" s="70" t="s">
        <v>59</v>
      </c>
      <c r="N94" s="66"/>
      <c r="O94" s="66"/>
      <c r="P94" s="66"/>
      <c r="Q94" s="71"/>
      <c r="R94" s="71"/>
      <c r="S94" s="66"/>
      <c r="T94" s="70" t="s">
        <v>132</v>
      </c>
      <c r="U94" s="66"/>
      <c r="V94" s="72">
        <v>60</v>
      </c>
      <c r="W94" s="66"/>
      <c r="X94" s="66"/>
      <c r="Y94" s="66"/>
      <c r="Z94" s="66"/>
      <c r="AA94" s="66"/>
      <c r="AB94" s="66"/>
      <c r="AC94" s="66"/>
      <c r="AD94" s="66"/>
      <c r="AE94" s="66"/>
      <c r="AF94" s="66"/>
      <c r="AG94" s="66"/>
      <c r="AH94" s="66"/>
      <c r="AI94" s="66"/>
      <c r="AJ94" s="66"/>
      <c r="AK94" s="66"/>
      <c r="AL94" s="66"/>
      <c r="AM94" s="66"/>
      <c r="AN94" s="66"/>
      <c r="AO94" s="66"/>
      <c r="AP94" s="66"/>
      <c r="AQ94" s="70" t="s">
        <v>45</v>
      </c>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70"/>
      <c r="CB94" s="66"/>
      <c r="CC94" s="66"/>
      <c r="CD94" s="66"/>
      <c r="CE94" s="66"/>
      <c r="CF94" s="66"/>
      <c r="CG94" s="66"/>
      <c r="CH94" s="66"/>
      <c r="CI94" s="66"/>
    </row>
    <row r="95" spans="1:87" ht="14.5" customHeight="1">
      <c r="A95" s="69" t="s">
        <v>143</v>
      </c>
      <c r="B95" s="69">
        <v>91</v>
      </c>
      <c r="C95" s="70" t="s">
        <v>151</v>
      </c>
      <c r="D95" s="70" t="s">
        <v>150</v>
      </c>
      <c r="E95" s="70" t="s">
        <v>1060</v>
      </c>
      <c r="F95" s="70" t="s">
        <v>1063</v>
      </c>
      <c r="G95" s="70" t="s">
        <v>72</v>
      </c>
      <c r="H95" s="70" t="s">
        <v>100</v>
      </c>
      <c r="I95" s="70">
        <v>5</v>
      </c>
      <c r="J95" s="70"/>
      <c r="K95" s="70" t="s">
        <v>430</v>
      </c>
      <c r="L95" s="66"/>
      <c r="M95" s="70" t="s">
        <v>59</v>
      </c>
      <c r="N95" s="66"/>
      <c r="O95" s="66"/>
      <c r="P95" s="66"/>
      <c r="Q95" s="71"/>
      <c r="R95" s="71"/>
      <c r="S95" s="66"/>
      <c r="T95" s="70" t="s">
        <v>132</v>
      </c>
      <c r="U95" s="66"/>
      <c r="V95" s="72">
        <v>15</v>
      </c>
      <c r="W95" s="66"/>
      <c r="X95" s="66"/>
      <c r="Y95" s="66"/>
      <c r="Z95" s="66"/>
      <c r="AA95" s="66"/>
      <c r="AB95" s="66"/>
      <c r="AC95" s="66"/>
      <c r="AD95" s="66"/>
      <c r="AE95" s="66"/>
      <c r="AF95" s="66"/>
      <c r="AG95" s="66"/>
      <c r="AH95" s="66"/>
      <c r="AI95" s="66"/>
      <c r="AJ95" s="66"/>
      <c r="AK95" s="66"/>
      <c r="AL95" s="66"/>
      <c r="AM95" s="66"/>
      <c r="AN95" s="66"/>
      <c r="AO95" s="66"/>
      <c r="AP95" s="66"/>
      <c r="AQ95" s="70" t="s">
        <v>45</v>
      </c>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70"/>
      <c r="CB95" s="66"/>
      <c r="CC95" s="66"/>
      <c r="CD95" s="66"/>
      <c r="CE95" s="66"/>
      <c r="CF95" s="66"/>
      <c r="CG95" s="66"/>
      <c r="CH95" s="66"/>
      <c r="CI95" s="66"/>
    </row>
    <row r="96" spans="1:87" ht="14.5" customHeight="1">
      <c r="A96" s="69" t="s">
        <v>143</v>
      </c>
      <c r="B96" s="69">
        <v>92</v>
      </c>
      <c r="C96" s="70" t="s">
        <v>149</v>
      </c>
      <c r="D96" s="70" t="s">
        <v>147</v>
      </c>
      <c r="E96" s="70" t="s">
        <v>1059</v>
      </c>
      <c r="F96" s="70" t="s">
        <v>1041</v>
      </c>
      <c r="G96" s="70" t="s">
        <v>72</v>
      </c>
      <c r="H96" s="70" t="s">
        <v>100</v>
      </c>
      <c r="I96" s="70">
        <v>5</v>
      </c>
      <c r="J96" s="70"/>
      <c r="K96" s="70" t="s">
        <v>430</v>
      </c>
      <c r="L96" s="66"/>
      <c r="M96" s="70" t="s">
        <v>59</v>
      </c>
      <c r="N96" s="66"/>
      <c r="O96" s="66"/>
      <c r="P96" s="66"/>
      <c r="Q96" s="71"/>
      <c r="R96" s="71"/>
      <c r="S96" s="66"/>
      <c r="T96" s="70" t="s">
        <v>132</v>
      </c>
      <c r="U96" s="66"/>
      <c r="V96" s="72">
        <v>20</v>
      </c>
      <c r="W96" s="66"/>
      <c r="X96" s="66"/>
      <c r="Y96" s="66"/>
      <c r="Z96" s="66"/>
      <c r="AA96" s="66"/>
      <c r="AB96" s="66"/>
      <c r="AC96" s="66"/>
      <c r="AD96" s="66"/>
      <c r="AE96" s="66"/>
      <c r="AF96" s="66"/>
      <c r="AG96" s="66"/>
      <c r="AH96" s="66"/>
      <c r="AI96" s="66"/>
      <c r="AJ96" s="66"/>
      <c r="AK96" s="66"/>
      <c r="AL96" s="66"/>
      <c r="AM96" s="66"/>
      <c r="AN96" s="66"/>
      <c r="AO96" s="66"/>
      <c r="AP96" s="66"/>
      <c r="AQ96" s="70" t="s">
        <v>45</v>
      </c>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70" t="s">
        <v>103</v>
      </c>
      <c r="CB96" s="66"/>
      <c r="CC96" s="66"/>
      <c r="CD96" s="66"/>
      <c r="CE96" s="66"/>
      <c r="CF96" s="66"/>
      <c r="CG96" s="66"/>
      <c r="CH96" s="66"/>
      <c r="CI96" s="66"/>
    </row>
    <row r="97" spans="1:87" ht="14.5" hidden="1" customHeight="1">
      <c r="A97" s="69" t="s">
        <v>143</v>
      </c>
      <c r="B97" s="69">
        <v>93</v>
      </c>
      <c r="C97" s="70" t="s">
        <v>146</v>
      </c>
      <c r="D97" s="70" t="s">
        <v>145</v>
      </c>
      <c r="E97" s="70" t="s">
        <v>1059</v>
      </c>
      <c r="F97" s="70" t="s">
        <v>1041</v>
      </c>
      <c r="G97" s="70" t="s">
        <v>72</v>
      </c>
      <c r="H97" s="70" t="s">
        <v>100</v>
      </c>
      <c r="I97" s="70">
        <v>5</v>
      </c>
      <c r="J97" s="70"/>
      <c r="K97" s="70" t="s">
        <v>430</v>
      </c>
      <c r="L97" s="66"/>
      <c r="M97" s="70" t="s">
        <v>59</v>
      </c>
      <c r="N97" s="66"/>
      <c r="O97" s="66"/>
      <c r="P97" s="66"/>
      <c r="Q97" s="71"/>
      <c r="R97" s="71"/>
      <c r="S97" s="66"/>
      <c r="T97" s="70" t="s">
        <v>132</v>
      </c>
      <c r="U97" s="66"/>
      <c r="V97" s="72">
        <v>5</v>
      </c>
      <c r="W97" s="66"/>
      <c r="X97" s="66"/>
      <c r="Y97" s="66"/>
      <c r="Z97" s="66"/>
      <c r="AA97" s="66"/>
      <c r="AB97" s="66"/>
      <c r="AC97" s="66"/>
      <c r="AD97" s="66"/>
      <c r="AE97" s="66"/>
      <c r="AF97" s="66"/>
      <c r="AG97" s="66"/>
      <c r="AH97" s="66"/>
      <c r="AI97" s="66"/>
      <c r="AJ97" s="66"/>
      <c r="AK97" s="66"/>
      <c r="AL97" s="66"/>
      <c r="AM97" s="66"/>
      <c r="AN97" s="66"/>
      <c r="AO97" s="66"/>
      <c r="AP97" s="66"/>
      <c r="AQ97" s="70" t="s">
        <v>27</v>
      </c>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70" t="s">
        <v>75</v>
      </c>
      <c r="CB97" s="66"/>
      <c r="CC97" s="66"/>
      <c r="CD97" s="66"/>
      <c r="CE97" s="66"/>
      <c r="CF97" s="66"/>
      <c r="CG97" s="66"/>
      <c r="CH97" s="66"/>
      <c r="CI97" s="66"/>
    </row>
    <row r="98" spans="1:87" ht="14.5" customHeight="1">
      <c r="A98" s="69" t="s">
        <v>143</v>
      </c>
      <c r="B98" s="69">
        <v>94</v>
      </c>
      <c r="C98" s="70" t="s">
        <v>144</v>
      </c>
      <c r="D98" s="70"/>
      <c r="E98" s="70" t="s">
        <v>1060</v>
      </c>
      <c r="F98" s="70" t="s">
        <v>1063</v>
      </c>
      <c r="G98" s="70" t="s">
        <v>72</v>
      </c>
      <c r="H98" s="70" t="s">
        <v>100</v>
      </c>
      <c r="I98" s="70">
        <v>5</v>
      </c>
      <c r="J98" s="70"/>
      <c r="K98" s="70" t="s">
        <v>430</v>
      </c>
      <c r="L98" s="66"/>
      <c r="M98" s="70" t="s">
        <v>59</v>
      </c>
      <c r="N98" s="66"/>
      <c r="O98" s="66"/>
      <c r="P98" s="66"/>
      <c r="Q98" s="71"/>
      <c r="R98" s="71"/>
      <c r="S98" s="66"/>
      <c r="T98" s="70" t="s">
        <v>132</v>
      </c>
      <c r="U98" s="66"/>
      <c r="V98" s="72">
        <v>3</v>
      </c>
      <c r="W98" s="66"/>
      <c r="X98" s="66"/>
      <c r="Y98" s="66"/>
      <c r="Z98" s="66"/>
      <c r="AA98" s="66"/>
      <c r="AB98" s="66"/>
      <c r="AC98" s="66"/>
      <c r="AD98" s="66"/>
      <c r="AE98" s="66"/>
      <c r="AF98" s="66"/>
      <c r="AG98" s="66"/>
      <c r="AH98" s="66"/>
      <c r="AI98" s="66"/>
      <c r="AJ98" s="66"/>
      <c r="AK98" s="66"/>
      <c r="AL98" s="66"/>
      <c r="AM98" s="66"/>
      <c r="AN98" s="66"/>
      <c r="AO98" s="66"/>
      <c r="AP98" s="66"/>
      <c r="AQ98" s="70" t="s">
        <v>45</v>
      </c>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70"/>
      <c r="CB98" s="66"/>
      <c r="CC98" s="66"/>
      <c r="CD98" s="66"/>
      <c r="CE98" s="66"/>
      <c r="CF98" s="66"/>
      <c r="CG98" s="66"/>
      <c r="CH98" s="66"/>
      <c r="CI98" s="66"/>
    </row>
    <row r="99" spans="1:87" ht="14.5" customHeight="1">
      <c r="A99" s="69" t="s">
        <v>143</v>
      </c>
      <c r="B99" s="69">
        <v>95</v>
      </c>
      <c r="C99" s="70" t="s">
        <v>142</v>
      </c>
      <c r="D99" s="70"/>
      <c r="E99" s="70" t="s">
        <v>1060</v>
      </c>
      <c r="F99" s="70" t="s">
        <v>1063</v>
      </c>
      <c r="G99" s="70" t="s">
        <v>72</v>
      </c>
      <c r="H99" s="70" t="s">
        <v>100</v>
      </c>
      <c r="I99" s="70">
        <v>5</v>
      </c>
      <c r="J99" s="70"/>
      <c r="K99" s="70" t="s">
        <v>430</v>
      </c>
      <c r="L99" s="66"/>
      <c r="M99" s="70" t="s">
        <v>59</v>
      </c>
      <c r="N99" s="66"/>
      <c r="O99" s="66"/>
      <c r="P99" s="66"/>
      <c r="Q99" s="71"/>
      <c r="R99" s="71"/>
      <c r="S99" s="66"/>
      <c r="T99" s="70" t="s">
        <v>132</v>
      </c>
      <c r="U99" s="66"/>
      <c r="V99" s="72">
        <v>2</v>
      </c>
      <c r="W99" s="66"/>
      <c r="X99" s="66"/>
      <c r="Y99" s="66"/>
      <c r="Z99" s="66"/>
      <c r="AA99" s="66"/>
      <c r="AB99" s="66"/>
      <c r="AC99" s="66"/>
      <c r="AD99" s="66"/>
      <c r="AE99" s="66"/>
      <c r="AF99" s="66"/>
      <c r="AG99" s="66"/>
      <c r="AH99" s="66"/>
      <c r="AI99" s="66"/>
      <c r="AJ99" s="66"/>
      <c r="AK99" s="66"/>
      <c r="AL99" s="66"/>
      <c r="AM99" s="66"/>
      <c r="AN99" s="66"/>
      <c r="AO99" s="66"/>
      <c r="AP99" s="66"/>
      <c r="AQ99" s="70" t="s">
        <v>45</v>
      </c>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c r="BW99" s="66"/>
      <c r="BX99" s="66"/>
      <c r="BY99" s="66"/>
      <c r="BZ99" s="66"/>
      <c r="CA99" s="70"/>
      <c r="CB99" s="66"/>
      <c r="CC99" s="66"/>
      <c r="CD99" s="66"/>
      <c r="CE99" s="66"/>
      <c r="CF99" s="66"/>
      <c r="CG99" s="66"/>
      <c r="CH99" s="66"/>
      <c r="CI99" s="66"/>
    </row>
    <row r="100" spans="1:87" ht="14.5" hidden="1" customHeight="1">
      <c r="A100" s="69" t="s">
        <v>87</v>
      </c>
      <c r="B100" s="69">
        <v>96</v>
      </c>
      <c r="C100" s="70" t="s">
        <v>138</v>
      </c>
      <c r="D100" s="70"/>
      <c r="E100" s="70" t="s">
        <v>1060</v>
      </c>
      <c r="F100" s="70" t="s">
        <v>1063</v>
      </c>
      <c r="G100" s="70" t="s">
        <v>72</v>
      </c>
      <c r="H100" s="70" t="s">
        <v>84</v>
      </c>
      <c r="I100" s="70">
        <v>1</v>
      </c>
      <c r="J100" s="70"/>
      <c r="K100" s="70" t="s">
        <v>430</v>
      </c>
      <c r="L100" s="66"/>
      <c r="M100" s="70" t="s">
        <v>53</v>
      </c>
      <c r="N100" s="66"/>
      <c r="O100" s="66"/>
      <c r="P100" s="66"/>
      <c r="Q100" s="71"/>
      <c r="R100" s="71"/>
      <c r="S100" s="66"/>
      <c r="T100" s="70" t="s">
        <v>38</v>
      </c>
      <c r="U100" s="66"/>
      <c r="V100" s="72">
        <v>68000</v>
      </c>
      <c r="W100" s="66"/>
      <c r="X100" s="66"/>
      <c r="Y100" s="66"/>
      <c r="Z100" s="66"/>
      <c r="AA100" s="66"/>
      <c r="AB100" s="66"/>
      <c r="AC100" s="66"/>
      <c r="AD100" s="66"/>
      <c r="AE100" s="66"/>
      <c r="AF100" s="66"/>
      <c r="AG100" s="66"/>
      <c r="AH100" s="66"/>
      <c r="AI100" s="66"/>
      <c r="AJ100" s="66"/>
      <c r="AK100" s="66"/>
      <c r="AL100" s="66"/>
      <c r="AM100" s="66"/>
      <c r="AN100" s="66"/>
      <c r="AO100" s="66"/>
      <c r="AP100" s="66"/>
      <c r="AQ100" s="70" t="s">
        <v>36</v>
      </c>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70" t="s">
        <v>79</v>
      </c>
      <c r="CB100" s="66"/>
      <c r="CC100" s="66"/>
      <c r="CD100" s="66"/>
      <c r="CE100" s="66"/>
      <c r="CF100" s="66"/>
      <c r="CG100" s="66"/>
      <c r="CH100" s="66"/>
      <c r="CI100" s="66"/>
    </row>
    <row r="101" spans="1:87" ht="14.5" hidden="1" customHeight="1">
      <c r="A101" s="69" t="s">
        <v>87</v>
      </c>
      <c r="B101" s="69">
        <v>97</v>
      </c>
      <c r="C101" s="70" t="s">
        <v>137</v>
      </c>
      <c r="D101" s="70" t="s">
        <v>136</v>
      </c>
      <c r="E101" s="70" t="s">
        <v>1059</v>
      </c>
      <c r="F101" s="70" t="s">
        <v>1041</v>
      </c>
      <c r="G101" s="70" t="s">
        <v>72</v>
      </c>
      <c r="H101" s="70" t="s">
        <v>84</v>
      </c>
      <c r="I101" s="70">
        <v>1</v>
      </c>
      <c r="J101" s="70"/>
      <c r="K101" s="70" t="s">
        <v>430</v>
      </c>
      <c r="L101" s="66"/>
      <c r="M101" s="70" t="s">
        <v>53</v>
      </c>
      <c r="N101" s="66"/>
      <c r="O101" s="66"/>
      <c r="P101" s="66"/>
      <c r="Q101" s="71"/>
      <c r="R101" s="71"/>
      <c r="S101" s="66"/>
      <c r="T101" s="70" t="s">
        <v>38</v>
      </c>
      <c r="U101" s="66"/>
      <c r="V101" s="72">
        <v>10000</v>
      </c>
      <c r="W101" s="66"/>
      <c r="X101" s="66"/>
      <c r="Y101" s="66"/>
      <c r="Z101" s="66"/>
      <c r="AA101" s="66"/>
      <c r="AB101" s="66"/>
      <c r="AC101" s="66"/>
      <c r="AD101" s="66"/>
      <c r="AE101" s="66"/>
      <c r="AF101" s="66"/>
      <c r="AG101" s="66"/>
      <c r="AH101" s="66"/>
      <c r="AI101" s="66"/>
      <c r="AJ101" s="66"/>
      <c r="AK101" s="66"/>
      <c r="AL101" s="66"/>
      <c r="AM101" s="66"/>
      <c r="AN101" s="66"/>
      <c r="AO101" s="66"/>
      <c r="AP101" s="66"/>
      <c r="AQ101" s="70" t="s">
        <v>36</v>
      </c>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70" t="s">
        <v>79</v>
      </c>
      <c r="CB101" s="66"/>
      <c r="CC101" s="66"/>
      <c r="CD101" s="66"/>
      <c r="CE101" s="66"/>
      <c r="CF101" s="66"/>
      <c r="CG101" s="66"/>
      <c r="CH101" s="66"/>
      <c r="CI101" s="66"/>
    </row>
    <row r="102" spans="1:87" ht="14.5" hidden="1" customHeight="1">
      <c r="A102" s="69" t="s">
        <v>87</v>
      </c>
      <c r="B102" s="69">
        <v>98</v>
      </c>
      <c r="C102" s="70" t="s">
        <v>135</v>
      </c>
      <c r="D102" s="70" t="s">
        <v>134</v>
      </c>
      <c r="E102" s="70" t="s">
        <v>1060</v>
      </c>
      <c r="F102" s="70" t="s">
        <v>1063</v>
      </c>
      <c r="G102" s="70" t="s">
        <v>72</v>
      </c>
      <c r="H102" s="70" t="s">
        <v>84</v>
      </c>
      <c r="I102" s="70">
        <v>1</v>
      </c>
      <c r="J102" s="70"/>
      <c r="K102" s="70" t="s">
        <v>430</v>
      </c>
      <c r="L102" s="66"/>
      <c r="M102" s="70" t="s">
        <v>53</v>
      </c>
      <c r="N102" s="66"/>
      <c r="O102" s="66"/>
      <c r="P102" s="66"/>
      <c r="Q102" s="71"/>
      <c r="R102" s="71"/>
      <c r="S102" s="66"/>
      <c r="T102" s="70" t="s">
        <v>25</v>
      </c>
      <c r="U102" s="66"/>
      <c r="V102" s="72">
        <v>250</v>
      </c>
      <c r="W102" s="66"/>
      <c r="X102" s="66"/>
      <c r="Y102" s="66"/>
      <c r="Z102" s="66"/>
      <c r="AA102" s="66"/>
      <c r="AB102" s="66"/>
      <c r="AC102" s="66"/>
      <c r="AD102" s="66"/>
      <c r="AE102" s="66"/>
      <c r="AF102" s="66"/>
      <c r="AG102" s="66"/>
      <c r="AH102" s="66"/>
      <c r="AI102" s="66"/>
      <c r="AJ102" s="66"/>
      <c r="AK102" s="66"/>
      <c r="AL102" s="66"/>
      <c r="AM102" s="66"/>
      <c r="AN102" s="66"/>
      <c r="AO102" s="66"/>
      <c r="AP102" s="66"/>
      <c r="AQ102" s="70" t="s">
        <v>36</v>
      </c>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70" t="s">
        <v>79</v>
      </c>
      <c r="CB102" s="66"/>
      <c r="CC102" s="66"/>
      <c r="CD102" s="66"/>
      <c r="CE102" s="66"/>
      <c r="CF102" s="66"/>
      <c r="CG102" s="66"/>
      <c r="CH102" s="66"/>
      <c r="CI102" s="66"/>
    </row>
    <row r="103" spans="1:87" ht="14.5" hidden="1" customHeight="1">
      <c r="A103" s="69" t="s">
        <v>87</v>
      </c>
      <c r="B103" s="69">
        <v>99</v>
      </c>
      <c r="C103" s="70" t="s">
        <v>133</v>
      </c>
      <c r="D103" s="70"/>
      <c r="E103" s="70" t="s">
        <v>1060</v>
      </c>
      <c r="F103" s="70" t="s">
        <v>1063</v>
      </c>
      <c r="G103" s="70" t="s">
        <v>85</v>
      </c>
      <c r="H103" s="70" t="s">
        <v>84</v>
      </c>
      <c r="I103" s="70">
        <v>1</v>
      </c>
      <c r="J103" s="70"/>
      <c r="K103" s="70" t="s">
        <v>430</v>
      </c>
      <c r="L103" s="66"/>
      <c r="M103" s="70" t="s">
        <v>53</v>
      </c>
      <c r="N103" s="66" t="s">
        <v>87</v>
      </c>
      <c r="O103" s="66" t="s">
        <v>1066</v>
      </c>
      <c r="P103" s="66"/>
      <c r="Q103" s="71"/>
      <c r="R103" s="71"/>
      <c r="S103" s="66"/>
      <c r="T103" s="70" t="s">
        <v>132</v>
      </c>
      <c r="U103" s="66"/>
      <c r="V103" s="72">
        <v>6700</v>
      </c>
      <c r="W103" s="66"/>
      <c r="X103" s="66"/>
      <c r="Y103" s="66"/>
      <c r="Z103" s="66"/>
      <c r="AA103" s="66"/>
      <c r="AB103" s="66"/>
      <c r="AC103" s="66"/>
      <c r="AD103" s="66"/>
      <c r="AE103" s="66"/>
      <c r="AF103" s="66"/>
      <c r="AG103" s="66"/>
      <c r="AH103" s="66"/>
      <c r="AI103" s="66"/>
      <c r="AJ103" s="66"/>
      <c r="AK103" s="66"/>
      <c r="AL103" s="66"/>
      <c r="AM103" s="66"/>
      <c r="AN103" s="66"/>
      <c r="AO103" s="66"/>
      <c r="AP103" s="66"/>
      <c r="AQ103" s="70" t="s">
        <v>36</v>
      </c>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70" t="s">
        <v>79</v>
      </c>
      <c r="CB103" s="66"/>
      <c r="CC103" s="66"/>
      <c r="CD103" s="66"/>
      <c r="CE103" s="66"/>
      <c r="CF103" s="66"/>
      <c r="CG103" s="66"/>
      <c r="CH103" s="66"/>
      <c r="CI103" s="66"/>
    </row>
    <row r="104" spans="1:87" ht="14.5" hidden="1" customHeight="1">
      <c r="A104" s="69" t="s">
        <v>87</v>
      </c>
      <c r="B104" s="69">
        <v>100</v>
      </c>
      <c r="C104" s="70" t="s">
        <v>131</v>
      </c>
      <c r="D104" s="70"/>
      <c r="E104" s="70" t="s">
        <v>1060</v>
      </c>
      <c r="F104" s="70" t="s">
        <v>1063</v>
      </c>
      <c r="G104" s="70" t="s">
        <v>85</v>
      </c>
      <c r="H104" s="70" t="s">
        <v>84</v>
      </c>
      <c r="I104" s="70">
        <v>1</v>
      </c>
      <c r="J104" s="70"/>
      <c r="K104" s="70" t="s">
        <v>430</v>
      </c>
      <c r="L104" s="66"/>
      <c r="M104" s="70" t="s">
        <v>53</v>
      </c>
      <c r="N104" s="66" t="s">
        <v>597</v>
      </c>
      <c r="O104" s="66" t="s">
        <v>1066</v>
      </c>
      <c r="P104" s="66"/>
      <c r="Q104" s="71"/>
      <c r="R104" s="71"/>
      <c r="S104" s="66"/>
      <c r="T104" s="70" t="s">
        <v>63</v>
      </c>
      <c r="U104" s="66"/>
      <c r="V104" s="72">
        <v>26900</v>
      </c>
      <c r="W104" s="66"/>
      <c r="X104" s="66"/>
      <c r="Y104" s="66"/>
      <c r="Z104" s="66"/>
      <c r="AA104" s="66"/>
      <c r="AB104" s="66"/>
      <c r="AC104" s="66"/>
      <c r="AD104" s="66"/>
      <c r="AE104" s="66"/>
      <c r="AF104" s="66"/>
      <c r="AG104" s="66"/>
      <c r="AH104" s="66"/>
      <c r="AI104" s="66"/>
      <c r="AJ104" s="66"/>
      <c r="AK104" s="66"/>
      <c r="AL104" s="66"/>
      <c r="AM104" s="66"/>
      <c r="AN104" s="66"/>
      <c r="AO104" s="66"/>
      <c r="AP104" s="66"/>
      <c r="AQ104" s="70" t="s">
        <v>36</v>
      </c>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70" t="s">
        <v>79</v>
      </c>
      <c r="CB104" s="66"/>
      <c r="CC104" s="66"/>
      <c r="CD104" s="66"/>
      <c r="CE104" s="66"/>
      <c r="CF104" s="66"/>
      <c r="CG104" s="66"/>
      <c r="CH104" s="66"/>
      <c r="CI104" s="66"/>
    </row>
    <row r="105" spans="1:87" ht="14.5" hidden="1" customHeight="1">
      <c r="A105" s="69" t="s">
        <v>87</v>
      </c>
      <c r="B105" s="69">
        <v>101</v>
      </c>
      <c r="C105" s="70" t="s">
        <v>130</v>
      </c>
      <c r="D105" s="70"/>
      <c r="E105" s="70" t="s">
        <v>1060</v>
      </c>
      <c r="F105" s="70" t="s">
        <v>1063</v>
      </c>
      <c r="G105" s="70" t="s">
        <v>85</v>
      </c>
      <c r="H105" s="70" t="s">
        <v>84</v>
      </c>
      <c r="I105" s="70">
        <v>1</v>
      </c>
      <c r="J105" s="70"/>
      <c r="K105" s="70" t="s">
        <v>430</v>
      </c>
      <c r="L105" s="66"/>
      <c r="M105" s="70" t="s">
        <v>53</v>
      </c>
      <c r="N105" s="66" t="s">
        <v>87</v>
      </c>
      <c r="O105" s="66" t="s">
        <v>1066</v>
      </c>
      <c r="P105" s="66"/>
      <c r="Q105" s="71"/>
      <c r="R105" s="71"/>
      <c r="S105" s="66"/>
      <c r="T105" s="70" t="s">
        <v>25</v>
      </c>
      <c r="U105" s="66"/>
      <c r="V105" s="72">
        <v>273</v>
      </c>
      <c r="W105" s="66"/>
      <c r="X105" s="66"/>
      <c r="Y105" s="66"/>
      <c r="Z105" s="66"/>
      <c r="AA105" s="66"/>
      <c r="AB105" s="66"/>
      <c r="AC105" s="66"/>
      <c r="AD105" s="66"/>
      <c r="AE105" s="66"/>
      <c r="AF105" s="66"/>
      <c r="AG105" s="66"/>
      <c r="AH105" s="66"/>
      <c r="AI105" s="66"/>
      <c r="AJ105" s="66"/>
      <c r="AK105" s="66"/>
      <c r="AL105" s="66"/>
      <c r="AM105" s="66"/>
      <c r="AN105" s="66"/>
      <c r="AO105" s="66"/>
      <c r="AP105" s="66"/>
      <c r="AQ105" s="70" t="s">
        <v>36</v>
      </c>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70" t="s">
        <v>79</v>
      </c>
      <c r="CB105" s="66"/>
      <c r="CC105" s="66"/>
      <c r="CD105" s="66"/>
      <c r="CE105" s="66"/>
      <c r="CF105" s="66"/>
      <c r="CG105" s="66"/>
      <c r="CH105" s="66"/>
      <c r="CI105" s="66"/>
    </row>
    <row r="106" spans="1:87" ht="14.5" hidden="1" customHeight="1">
      <c r="A106" s="69" t="s">
        <v>87</v>
      </c>
      <c r="B106" s="69">
        <v>102</v>
      </c>
      <c r="C106" s="70" t="s">
        <v>129</v>
      </c>
      <c r="D106" s="70" t="s">
        <v>128</v>
      </c>
      <c r="E106" s="70" t="s">
        <v>1059</v>
      </c>
      <c r="F106" s="70" t="s">
        <v>1041</v>
      </c>
      <c r="G106" s="70" t="s">
        <v>85</v>
      </c>
      <c r="H106" s="70" t="s">
        <v>84</v>
      </c>
      <c r="I106" s="70">
        <v>1</v>
      </c>
      <c r="J106" s="70"/>
      <c r="K106" s="70" t="s">
        <v>430</v>
      </c>
      <c r="L106" s="66"/>
      <c r="M106" s="70" t="s">
        <v>53</v>
      </c>
      <c r="N106" s="66" t="s">
        <v>87</v>
      </c>
      <c r="O106" s="66" t="s">
        <v>1066</v>
      </c>
      <c r="P106" s="66"/>
      <c r="Q106" s="71"/>
      <c r="R106" s="71"/>
      <c r="S106" s="66"/>
      <c r="T106" s="70" t="s">
        <v>63</v>
      </c>
      <c r="U106" s="66"/>
      <c r="V106" s="72">
        <v>6020</v>
      </c>
      <c r="W106" s="66"/>
      <c r="X106" s="66"/>
      <c r="Y106" s="66"/>
      <c r="Z106" s="66"/>
      <c r="AA106" s="66"/>
      <c r="AB106" s="66"/>
      <c r="AC106" s="66"/>
      <c r="AD106" s="66"/>
      <c r="AE106" s="66"/>
      <c r="AF106" s="66"/>
      <c r="AG106" s="66"/>
      <c r="AH106" s="66"/>
      <c r="AI106" s="66"/>
      <c r="AJ106" s="66"/>
      <c r="AK106" s="66"/>
      <c r="AL106" s="66"/>
      <c r="AM106" s="66"/>
      <c r="AN106" s="66"/>
      <c r="AO106" s="66"/>
      <c r="AP106" s="66"/>
      <c r="AQ106" s="70" t="s">
        <v>36</v>
      </c>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70" t="s">
        <v>79</v>
      </c>
      <c r="CB106" s="66"/>
      <c r="CC106" s="66"/>
      <c r="CD106" s="66"/>
      <c r="CE106" s="66"/>
      <c r="CF106" s="66"/>
      <c r="CG106" s="66"/>
      <c r="CH106" s="66"/>
      <c r="CI106" s="66"/>
    </row>
    <row r="107" spans="1:87" ht="14.5" hidden="1" customHeight="1">
      <c r="A107" s="69" t="s">
        <v>87</v>
      </c>
      <c r="B107" s="69">
        <v>103</v>
      </c>
      <c r="C107" s="70" t="s">
        <v>127</v>
      </c>
      <c r="D107" s="70"/>
      <c r="E107" s="70" t="s">
        <v>1060</v>
      </c>
      <c r="F107" s="70" t="s">
        <v>1063</v>
      </c>
      <c r="G107" s="70" t="s">
        <v>85</v>
      </c>
      <c r="H107" s="70" t="s">
        <v>84</v>
      </c>
      <c r="I107" s="70">
        <v>1</v>
      </c>
      <c r="J107" s="70"/>
      <c r="K107" s="70" t="s">
        <v>430</v>
      </c>
      <c r="L107" s="66"/>
      <c r="M107" s="70" t="s">
        <v>53</v>
      </c>
      <c r="N107" s="66" t="s">
        <v>87</v>
      </c>
      <c r="O107" s="66" t="s">
        <v>1066</v>
      </c>
      <c r="P107" s="66"/>
      <c r="Q107" s="71"/>
      <c r="R107" s="71"/>
      <c r="S107" s="66"/>
      <c r="T107" s="70" t="s">
        <v>38</v>
      </c>
      <c r="U107" s="66"/>
      <c r="V107" s="72">
        <v>645.6</v>
      </c>
      <c r="W107" s="66"/>
      <c r="X107" s="66"/>
      <c r="Y107" s="66"/>
      <c r="Z107" s="66"/>
      <c r="AA107" s="66"/>
      <c r="AB107" s="66"/>
      <c r="AC107" s="66"/>
      <c r="AD107" s="66"/>
      <c r="AE107" s="66"/>
      <c r="AF107" s="66"/>
      <c r="AG107" s="66"/>
      <c r="AH107" s="66"/>
      <c r="AI107" s="66"/>
      <c r="AJ107" s="66"/>
      <c r="AK107" s="66"/>
      <c r="AL107" s="66"/>
      <c r="AM107" s="66"/>
      <c r="AN107" s="66"/>
      <c r="AO107" s="66"/>
      <c r="AP107" s="66"/>
      <c r="AQ107" s="70" t="s">
        <v>36</v>
      </c>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70" t="s">
        <v>79</v>
      </c>
      <c r="CB107" s="66"/>
      <c r="CC107" s="66"/>
      <c r="CD107" s="66"/>
      <c r="CE107" s="66"/>
      <c r="CF107" s="66"/>
      <c r="CG107" s="66"/>
      <c r="CH107" s="66"/>
      <c r="CI107" s="66"/>
    </row>
    <row r="108" spans="1:87" ht="14.5" hidden="1" customHeight="1">
      <c r="A108" s="69" t="s">
        <v>87</v>
      </c>
      <c r="B108" s="69">
        <v>104</v>
      </c>
      <c r="C108" s="70" t="s">
        <v>126</v>
      </c>
      <c r="D108" s="70"/>
      <c r="E108" s="70" t="s">
        <v>1060</v>
      </c>
      <c r="F108" s="70" t="s">
        <v>1063</v>
      </c>
      <c r="G108" s="70" t="s">
        <v>72</v>
      </c>
      <c r="H108" s="70" t="s">
        <v>100</v>
      </c>
      <c r="I108" s="70">
        <v>1</v>
      </c>
      <c r="J108" s="70">
        <v>2</v>
      </c>
      <c r="K108" s="70" t="s">
        <v>430</v>
      </c>
      <c r="L108" s="66"/>
      <c r="M108" s="70" t="s">
        <v>53</v>
      </c>
      <c r="N108" s="66" t="s">
        <v>87</v>
      </c>
      <c r="O108" s="66" t="s">
        <v>1066</v>
      </c>
      <c r="P108" s="66"/>
      <c r="Q108" s="71"/>
      <c r="R108" s="71"/>
      <c r="S108" s="66"/>
      <c r="T108" s="70" t="s">
        <v>63</v>
      </c>
      <c r="U108" s="66"/>
      <c r="V108" s="72">
        <v>108.2</v>
      </c>
      <c r="W108" s="66"/>
      <c r="X108" s="66"/>
      <c r="Y108" s="66"/>
      <c r="Z108" s="66"/>
      <c r="AA108" s="66"/>
      <c r="AB108" s="66"/>
      <c r="AC108" s="66"/>
      <c r="AD108" s="66"/>
      <c r="AE108" s="66"/>
      <c r="AF108" s="66"/>
      <c r="AG108" s="66"/>
      <c r="AH108" s="66"/>
      <c r="AI108" s="66"/>
      <c r="AJ108" s="66"/>
      <c r="AK108" s="66"/>
      <c r="AL108" s="66"/>
      <c r="AM108" s="66"/>
      <c r="AN108" s="66"/>
      <c r="AO108" s="66"/>
      <c r="AP108" s="66"/>
      <c r="AQ108" s="70" t="s">
        <v>36</v>
      </c>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70" t="s">
        <v>70</v>
      </c>
      <c r="CB108" s="66"/>
      <c r="CC108" s="66"/>
      <c r="CD108" s="66"/>
      <c r="CE108" s="66"/>
      <c r="CF108" s="66"/>
      <c r="CG108" s="66"/>
      <c r="CH108" s="66"/>
      <c r="CI108" s="66"/>
    </row>
    <row r="109" spans="1:87" ht="14.5" hidden="1" customHeight="1">
      <c r="A109" s="69" t="s">
        <v>87</v>
      </c>
      <c r="B109" s="69">
        <v>105</v>
      </c>
      <c r="C109" s="70" t="s">
        <v>125</v>
      </c>
      <c r="D109" s="70" t="s">
        <v>124</v>
      </c>
      <c r="E109" s="70" t="s">
        <v>1059</v>
      </c>
      <c r="F109" s="70" t="s">
        <v>1041</v>
      </c>
      <c r="G109" s="70" t="s">
        <v>72</v>
      </c>
      <c r="H109" s="70" t="s">
        <v>100</v>
      </c>
      <c r="I109" s="70">
        <v>2</v>
      </c>
      <c r="J109" s="70"/>
      <c r="K109" s="70" t="s">
        <v>430</v>
      </c>
      <c r="L109" s="66"/>
      <c r="M109" s="70" t="s">
        <v>53</v>
      </c>
      <c r="N109" s="66" t="s">
        <v>87</v>
      </c>
      <c r="O109" s="66" t="s">
        <v>1066</v>
      </c>
      <c r="P109" s="66"/>
      <c r="Q109" s="71"/>
      <c r="R109" s="71"/>
      <c r="S109" s="66"/>
      <c r="T109" s="70" t="s">
        <v>38</v>
      </c>
      <c r="U109" s="66"/>
      <c r="V109" s="72">
        <v>800</v>
      </c>
      <c r="W109" s="66"/>
      <c r="X109" s="66"/>
      <c r="Y109" s="66"/>
      <c r="Z109" s="66"/>
      <c r="AA109" s="66"/>
      <c r="AB109" s="66"/>
      <c r="AC109" s="66"/>
      <c r="AD109" s="66"/>
      <c r="AE109" s="66"/>
      <c r="AF109" s="66"/>
      <c r="AG109" s="66"/>
      <c r="AH109" s="66"/>
      <c r="AI109" s="66"/>
      <c r="AJ109" s="66"/>
      <c r="AK109" s="66"/>
      <c r="AL109" s="66"/>
      <c r="AM109" s="66"/>
      <c r="AN109" s="66"/>
      <c r="AO109" s="66"/>
      <c r="AP109" s="66"/>
      <c r="AQ109" s="70" t="s">
        <v>36</v>
      </c>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70" t="s">
        <v>70</v>
      </c>
      <c r="CB109" s="66"/>
      <c r="CC109" s="66"/>
      <c r="CD109" s="66"/>
      <c r="CE109" s="66"/>
      <c r="CF109" s="66"/>
      <c r="CG109" s="66"/>
      <c r="CH109" s="66"/>
      <c r="CI109" s="66"/>
    </row>
    <row r="110" spans="1:87" ht="14.5" hidden="1" customHeight="1">
      <c r="A110" s="69" t="s">
        <v>87</v>
      </c>
      <c r="B110" s="69">
        <v>106</v>
      </c>
      <c r="C110" s="70" t="s">
        <v>123</v>
      </c>
      <c r="D110" s="70" t="s">
        <v>122</v>
      </c>
      <c r="E110" s="70" t="s">
        <v>1060</v>
      </c>
      <c r="F110" s="70" t="s">
        <v>1063</v>
      </c>
      <c r="G110" s="70" t="s">
        <v>72</v>
      </c>
      <c r="H110" s="70" t="s">
        <v>100</v>
      </c>
      <c r="I110" s="70">
        <v>2</v>
      </c>
      <c r="J110" s="70"/>
      <c r="K110" s="70" t="s">
        <v>430</v>
      </c>
      <c r="L110" s="66"/>
      <c r="M110" s="70" t="s">
        <v>53</v>
      </c>
      <c r="N110" s="66" t="s">
        <v>87</v>
      </c>
      <c r="O110" s="66" t="s">
        <v>1066</v>
      </c>
      <c r="P110" s="66"/>
      <c r="Q110" s="71"/>
      <c r="R110" s="71"/>
      <c r="S110" s="66"/>
      <c r="T110" s="70" t="s">
        <v>38</v>
      </c>
      <c r="U110" s="66"/>
      <c r="V110" s="72">
        <v>400</v>
      </c>
      <c r="W110" s="66"/>
      <c r="X110" s="66"/>
      <c r="Y110" s="66"/>
      <c r="Z110" s="66"/>
      <c r="AA110" s="66"/>
      <c r="AB110" s="66"/>
      <c r="AC110" s="66"/>
      <c r="AD110" s="66"/>
      <c r="AE110" s="66"/>
      <c r="AF110" s="66"/>
      <c r="AG110" s="66"/>
      <c r="AH110" s="66"/>
      <c r="AI110" s="66"/>
      <c r="AJ110" s="66"/>
      <c r="AK110" s="66"/>
      <c r="AL110" s="66"/>
      <c r="AM110" s="66"/>
      <c r="AN110" s="66"/>
      <c r="AO110" s="66"/>
      <c r="AP110" s="66"/>
      <c r="AQ110" s="70" t="s">
        <v>36</v>
      </c>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70" t="s">
        <v>70</v>
      </c>
      <c r="CB110" s="66"/>
      <c r="CC110" s="66"/>
      <c r="CD110" s="66"/>
      <c r="CE110" s="66"/>
      <c r="CF110" s="66"/>
      <c r="CG110" s="66"/>
      <c r="CH110" s="66"/>
      <c r="CI110" s="66"/>
    </row>
    <row r="111" spans="1:87" ht="14.5" hidden="1" customHeight="1">
      <c r="A111" s="69" t="s">
        <v>87</v>
      </c>
      <c r="B111" s="69">
        <v>107</v>
      </c>
      <c r="C111" s="70" t="s">
        <v>121</v>
      </c>
      <c r="D111" s="70" t="s">
        <v>120</v>
      </c>
      <c r="E111" s="70" t="s">
        <v>1060</v>
      </c>
      <c r="F111" s="70" t="s">
        <v>1063</v>
      </c>
      <c r="G111" s="70" t="s">
        <v>72</v>
      </c>
      <c r="H111" s="70" t="s">
        <v>100</v>
      </c>
      <c r="I111" s="70">
        <v>2</v>
      </c>
      <c r="J111" s="70"/>
      <c r="K111" s="70" t="s">
        <v>430</v>
      </c>
      <c r="L111" s="66"/>
      <c r="M111" s="70" t="s">
        <v>53</v>
      </c>
      <c r="N111" s="66"/>
      <c r="O111" s="66"/>
      <c r="P111" s="66"/>
      <c r="Q111" s="71"/>
      <c r="R111" s="71"/>
      <c r="S111" s="66"/>
      <c r="T111" s="70" t="s">
        <v>38</v>
      </c>
      <c r="U111" s="66"/>
      <c r="V111" s="72">
        <v>800</v>
      </c>
      <c r="W111" s="66"/>
      <c r="X111" s="66"/>
      <c r="Y111" s="66"/>
      <c r="Z111" s="66"/>
      <c r="AA111" s="66"/>
      <c r="AB111" s="66"/>
      <c r="AC111" s="66"/>
      <c r="AD111" s="66"/>
      <c r="AE111" s="66"/>
      <c r="AF111" s="66"/>
      <c r="AG111" s="66"/>
      <c r="AH111" s="66"/>
      <c r="AI111" s="66"/>
      <c r="AJ111" s="66"/>
      <c r="AK111" s="66"/>
      <c r="AL111" s="66"/>
      <c r="AM111" s="66"/>
      <c r="AN111" s="66"/>
      <c r="AO111" s="66"/>
      <c r="AP111" s="66"/>
      <c r="AQ111" s="70" t="s">
        <v>36</v>
      </c>
      <c r="AR111" s="66"/>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c r="BW111" s="66"/>
      <c r="BX111" s="66"/>
      <c r="BY111" s="66"/>
      <c r="BZ111" s="66"/>
      <c r="CA111" s="70" t="s">
        <v>70</v>
      </c>
      <c r="CB111" s="66"/>
      <c r="CC111" s="66"/>
      <c r="CD111" s="66"/>
      <c r="CE111" s="66"/>
      <c r="CF111" s="66"/>
      <c r="CG111" s="66"/>
      <c r="CH111" s="66"/>
      <c r="CI111" s="66"/>
    </row>
    <row r="112" spans="1:87" ht="14.5" hidden="1" customHeight="1">
      <c r="A112" s="69" t="s">
        <v>87</v>
      </c>
      <c r="B112" s="69">
        <v>108</v>
      </c>
      <c r="C112" s="70" t="s">
        <v>119</v>
      </c>
      <c r="D112" s="70" t="s">
        <v>118</v>
      </c>
      <c r="E112" s="70" t="s">
        <v>1060</v>
      </c>
      <c r="F112" s="70" t="s">
        <v>1063</v>
      </c>
      <c r="G112" s="70" t="s">
        <v>72</v>
      </c>
      <c r="H112" s="70" t="s">
        <v>71</v>
      </c>
      <c r="I112" s="70">
        <v>2</v>
      </c>
      <c r="J112" s="70"/>
      <c r="K112" s="70" t="s">
        <v>430</v>
      </c>
      <c r="L112" s="66"/>
      <c r="M112" s="70" t="s">
        <v>53</v>
      </c>
      <c r="N112" s="66" t="s">
        <v>87</v>
      </c>
      <c r="O112" s="66" t="s">
        <v>1066</v>
      </c>
      <c r="P112" s="66"/>
      <c r="Q112" s="71"/>
      <c r="R112" s="71"/>
      <c r="S112" s="66"/>
      <c r="T112" s="70" t="s">
        <v>38</v>
      </c>
      <c r="U112" s="66"/>
      <c r="V112" s="72">
        <v>950</v>
      </c>
      <c r="W112" s="66"/>
      <c r="X112" s="66"/>
      <c r="Y112" s="66"/>
      <c r="Z112" s="66"/>
      <c r="AA112" s="66"/>
      <c r="AB112" s="66"/>
      <c r="AC112" s="66"/>
      <c r="AD112" s="66"/>
      <c r="AE112" s="66"/>
      <c r="AF112" s="66"/>
      <c r="AG112" s="66"/>
      <c r="AH112" s="66"/>
      <c r="AI112" s="66"/>
      <c r="AJ112" s="66"/>
      <c r="AK112" s="66"/>
      <c r="AL112" s="66"/>
      <c r="AM112" s="66"/>
      <c r="AN112" s="66"/>
      <c r="AO112" s="66"/>
      <c r="AP112" s="66"/>
      <c r="AQ112" s="70" t="s">
        <v>36</v>
      </c>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70" t="s">
        <v>70</v>
      </c>
      <c r="CB112" s="66"/>
      <c r="CC112" s="66"/>
      <c r="CD112" s="66"/>
      <c r="CE112" s="66"/>
      <c r="CF112" s="66"/>
      <c r="CG112" s="66"/>
      <c r="CH112" s="66"/>
      <c r="CI112" s="66"/>
    </row>
    <row r="113" spans="1:87" ht="14.5" hidden="1" customHeight="1">
      <c r="A113" s="69" t="s">
        <v>87</v>
      </c>
      <c r="B113" s="69">
        <v>109</v>
      </c>
      <c r="C113" s="70" t="s">
        <v>117</v>
      </c>
      <c r="D113" s="70" t="s">
        <v>116</v>
      </c>
      <c r="E113" s="70" t="s">
        <v>1060</v>
      </c>
      <c r="F113" s="70" t="s">
        <v>1063</v>
      </c>
      <c r="G113" s="70" t="s">
        <v>72</v>
      </c>
      <c r="H113" s="70" t="s">
        <v>100</v>
      </c>
      <c r="I113" s="70">
        <v>2</v>
      </c>
      <c r="J113" s="70"/>
      <c r="K113" s="70" t="s">
        <v>430</v>
      </c>
      <c r="L113" s="66"/>
      <c r="M113" s="70" t="s">
        <v>53</v>
      </c>
      <c r="N113" s="66"/>
      <c r="O113" s="66"/>
      <c r="P113" s="66"/>
      <c r="Q113" s="71"/>
      <c r="R113" s="71"/>
      <c r="S113" s="66"/>
      <c r="T113" s="70" t="s">
        <v>25</v>
      </c>
      <c r="U113" s="66"/>
      <c r="V113" s="72">
        <v>400</v>
      </c>
      <c r="W113" s="66"/>
      <c r="X113" s="66"/>
      <c r="Y113" s="66"/>
      <c r="Z113" s="66"/>
      <c r="AA113" s="66"/>
      <c r="AB113" s="66"/>
      <c r="AC113" s="66"/>
      <c r="AD113" s="66"/>
      <c r="AE113" s="66"/>
      <c r="AF113" s="66"/>
      <c r="AG113" s="66"/>
      <c r="AH113" s="66"/>
      <c r="AI113" s="66"/>
      <c r="AJ113" s="66"/>
      <c r="AK113" s="66"/>
      <c r="AL113" s="66"/>
      <c r="AM113" s="66"/>
      <c r="AN113" s="66"/>
      <c r="AO113" s="66"/>
      <c r="AP113" s="66"/>
      <c r="AQ113" s="70" t="s">
        <v>36</v>
      </c>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70" t="s">
        <v>70</v>
      </c>
      <c r="CB113" s="66"/>
      <c r="CC113" s="66"/>
      <c r="CD113" s="66"/>
      <c r="CE113" s="66"/>
      <c r="CF113" s="66"/>
      <c r="CG113" s="66"/>
      <c r="CH113" s="66"/>
      <c r="CI113" s="66"/>
    </row>
    <row r="114" spans="1:87" ht="14.5" hidden="1" customHeight="1">
      <c r="A114" s="69" t="s">
        <v>87</v>
      </c>
      <c r="B114" s="69">
        <v>110</v>
      </c>
      <c r="C114" s="70" t="s">
        <v>115</v>
      </c>
      <c r="D114" s="70" t="s">
        <v>113</v>
      </c>
      <c r="E114" s="70" t="s">
        <v>1059</v>
      </c>
      <c r="F114" s="70" t="s">
        <v>1041</v>
      </c>
      <c r="G114" s="70" t="s">
        <v>72</v>
      </c>
      <c r="H114" s="70" t="s">
        <v>84</v>
      </c>
      <c r="I114" s="70">
        <v>2</v>
      </c>
      <c r="J114" s="70" t="s">
        <v>114</v>
      </c>
      <c r="K114" s="70" t="s">
        <v>430</v>
      </c>
      <c r="L114" s="66"/>
      <c r="M114" s="70" t="s">
        <v>53</v>
      </c>
      <c r="N114" s="66" t="s">
        <v>87</v>
      </c>
      <c r="O114" s="66" t="s">
        <v>1066</v>
      </c>
      <c r="P114" s="66"/>
      <c r="Q114" s="71"/>
      <c r="R114" s="71"/>
      <c r="S114" s="66"/>
      <c r="T114" s="70" t="s">
        <v>38</v>
      </c>
      <c r="U114" s="66"/>
      <c r="V114" s="72">
        <v>600</v>
      </c>
      <c r="W114" s="66"/>
      <c r="X114" s="66"/>
      <c r="Y114" s="66"/>
      <c r="Z114" s="66"/>
      <c r="AA114" s="66"/>
      <c r="AB114" s="66"/>
      <c r="AC114" s="66"/>
      <c r="AD114" s="66"/>
      <c r="AE114" s="66"/>
      <c r="AF114" s="66"/>
      <c r="AG114" s="66"/>
      <c r="AH114" s="66"/>
      <c r="AI114" s="66"/>
      <c r="AJ114" s="66"/>
      <c r="AK114" s="66"/>
      <c r="AL114" s="66"/>
      <c r="AM114" s="66"/>
      <c r="AN114" s="66"/>
      <c r="AO114" s="66"/>
      <c r="AP114" s="66"/>
      <c r="AQ114" s="70" t="s">
        <v>36</v>
      </c>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c r="BW114" s="66"/>
      <c r="BX114" s="66"/>
      <c r="BY114" s="66"/>
      <c r="BZ114" s="66"/>
      <c r="CA114" s="70" t="s">
        <v>103</v>
      </c>
      <c r="CB114" s="66"/>
      <c r="CC114" s="66"/>
      <c r="CD114" s="66"/>
      <c r="CE114" s="66"/>
      <c r="CF114" s="66"/>
      <c r="CG114" s="66"/>
      <c r="CH114" s="66"/>
      <c r="CI114" s="66"/>
    </row>
    <row r="115" spans="1:87" ht="14.5" hidden="1" customHeight="1">
      <c r="A115" s="69" t="s">
        <v>87</v>
      </c>
      <c r="B115" s="69">
        <v>111</v>
      </c>
      <c r="C115" s="70" t="s">
        <v>112</v>
      </c>
      <c r="D115" s="70" t="s">
        <v>111</v>
      </c>
      <c r="E115" s="70" t="s">
        <v>1060</v>
      </c>
      <c r="F115" s="70" t="s">
        <v>1063</v>
      </c>
      <c r="G115" s="70" t="s">
        <v>85</v>
      </c>
      <c r="H115" s="70" t="s">
        <v>100</v>
      </c>
      <c r="I115" s="70">
        <v>2</v>
      </c>
      <c r="J115" s="70"/>
      <c r="K115" s="70" t="s">
        <v>430</v>
      </c>
      <c r="L115" s="66"/>
      <c r="M115" s="70" t="s">
        <v>53</v>
      </c>
      <c r="N115" s="66" t="s">
        <v>87</v>
      </c>
      <c r="O115" s="66" t="s">
        <v>1066</v>
      </c>
      <c r="P115" s="66"/>
      <c r="Q115" s="71"/>
      <c r="R115" s="71"/>
      <c r="S115" s="66"/>
      <c r="T115" s="70" t="s">
        <v>25</v>
      </c>
      <c r="U115" s="66"/>
      <c r="V115" s="72">
        <v>165</v>
      </c>
      <c r="W115" s="66"/>
      <c r="X115" s="66"/>
      <c r="Y115" s="66"/>
      <c r="Z115" s="66"/>
      <c r="AA115" s="66"/>
      <c r="AB115" s="66"/>
      <c r="AC115" s="66"/>
      <c r="AD115" s="66"/>
      <c r="AE115" s="66"/>
      <c r="AF115" s="66"/>
      <c r="AG115" s="66"/>
      <c r="AH115" s="66"/>
      <c r="AI115" s="66"/>
      <c r="AJ115" s="66"/>
      <c r="AK115" s="66"/>
      <c r="AL115" s="66"/>
      <c r="AM115" s="66"/>
      <c r="AN115" s="66"/>
      <c r="AO115" s="66"/>
      <c r="AP115" s="66"/>
      <c r="AQ115" s="70" t="s">
        <v>36</v>
      </c>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70" t="s">
        <v>70</v>
      </c>
      <c r="CB115" s="66"/>
      <c r="CC115" s="66"/>
      <c r="CD115" s="66"/>
      <c r="CE115" s="66"/>
      <c r="CF115" s="66"/>
      <c r="CG115" s="66"/>
      <c r="CH115" s="66"/>
      <c r="CI115" s="66"/>
    </row>
    <row r="116" spans="1:87" ht="14.5" hidden="1" customHeight="1">
      <c r="A116" s="69" t="s">
        <v>87</v>
      </c>
      <c r="B116" s="69">
        <v>112</v>
      </c>
      <c r="C116" s="70" t="s">
        <v>110</v>
      </c>
      <c r="D116" s="70" t="s">
        <v>109</v>
      </c>
      <c r="E116" s="70" t="s">
        <v>1060</v>
      </c>
      <c r="F116" s="70" t="s">
        <v>1063</v>
      </c>
      <c r="G116" s="70" t="s">
        <v>72</v>
      </c>
      <c r="H116" s="70" t="s">
        <v>71</v>
      </c>
      <c r="I116" s="70">
        <v>2</v>
      </c>
      <c r="J116" s="70"/>
      <c r="K116" s="70" t="s">
        <v>430</v>
      </c>
      <c r="L116" s="66"/>
      <c r="M116" s="70" t="s">
        <v>53</v>
      </c>
      <c r="N116" s="66"/>
      <c r="O116" s="66"/>
      <c r="P116" s="66"/>
      <c r="Q116" s="71"/>
      <c r="R116" s="71"/>
      <c r="S116" s="66"/>
      <c r="T116" s="70" t="s">
        <v>38</v>
      </c>
      <c r="U116" s="66"/>
      <c r="V116" s="72">
        <v>730</v>
      </c>
      <c r="W116" s="66"/>
      <c r="X116" s="66"/>
      <c r="Y116" s="66"/>
      <c r="Z116" s="66"/>
      <c r="AA116" s="66"/>
      <c r="AB116" s="66"/>
      <c r="AC116" s="66"/>
      <c r="AD116" s="66"/>
      <c r="AE116" s="66"/>
      <c r="AF116" s="66"/>
      <c r="AG116" s="66"/>
      <c r="AH116" s="66"/>
      <c r="AI116" s="66"/>
      <c r="AJ116" s="66"/>
      <c r="AK116" s="66"/>
      <c r="AL116" s="66"/>
      <c r="AM116" s="66"/>
      <c r="AN116" s="66"/>
      <c r="AO116" s="66"/>
      <c r="AP116" s="66"/>
      <c r="AQ116" s="70" t="s">
        <v>36</v>
      </c>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6"/>
      <c r="BY116" s="66"/>
      <c r="BZ116" s="66"/>
      <c r="CA116" s="70" t="s">
        <v>70</v>
      </c>
      <c r="CB116" s="66"/>
      <c r="CC116" s="66"/>
      <c r="CD116" s="66"/>
      <c r="CE116" s="66"/>
      <c r="CF116" s="66"/>
      <c r="CG116" s="66"/>
      <c r="CH116" s="66"/>
      <c r="CI116" s="66"/>
    </row>
    <row r="117" spans="1:87" ht="14.5" hidden="1" customHeight="1">
      <c r="A117" s="69" t="s">
        <v>87</v>
      </c>
      <c r="B117" s="69">
        <v>113</v>
      </c>
      <c r="C117" s="70" t="s">
        <v>108</v>
      </c>
      <c r="D117" s="70" t="s">
        <v>107</v>
      </c>
      <c r="E117" s="70" t="s">
        <v>1060</v>
      </c>
      <c r="F117" s="70" t="s">
        <v>1063</v>
      </c>
      <c r="G117" s="70" t="s">
        <v>72</v>
      </c>
      <c r="H117" s="70" t="s">
        <v>100</v>
      </c>
      <c r="I117" s="70">
        <v>2</v>
      </c>
      <c r="J117" s="70"/>
      <c r="K117" s="70" t="s">
        <v>430</v>
      </c>
      <c r="L117" s="66"/>
      <c r="M117" s="70" t="s">
        <v>53</v>
      </c>
      <c r="N117" s="66" t="s">
        <v>87</v>
      </c>
      <c r="O117" s="66" t="s">
        <v>1066</v>
      </c>
      <c r="P117" s="66"/>
      <c r="Q117" s="71"/>
      <c r="R117" s="71"/>
      <c r="S117" s="66"/>
      <c r="T117" s="70" t="s">
        <v>38</v>
      </c>
      <c r="U117" s="66"/>
      <c r="V117" s="72">
        <v>2200</v>
      </c>
      <c r="W117" s="66"/>
      <c r="X117" s="66"/>
      <c r="Y117" s="66"/>
      <c r="Z117" s="66"/>
      <c r="AA117" s="66"/>
      <c r="AB117" s="66"/>
      <c r="AC117" s="66"/>
      <c r="AD117" s="66"/>
      <c r="AE117" s="66"/>
      <c r="AF117" s="66"/>
      <c r="AG117" s="66"/>
      <c r="AH117" s="66"/>
      <c r="AI117" s="66"/>
      <c r="AJ117" s="66"/>
      <c r="AK117" s="66"/>
      <c r="AL117" s="66"/>
      <c r="AM117" s="66"/>
      <c r="AN117" s="66"/>
      <c r="AO117" s="66"/>
      <c r="AP117" s="66"/>
      <c r="AQ117" s="70" t="s">
        <v>36</v>
      </c>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70" t="s">
        <v>70</v>
      </c>
      <c r="CB117" s="66"/>
      <c r="CC117" s="66"/>
      <c r="CD117" s="66"/>
      <c r="CE117" s="66"/>
      <c r="CF117" s="66"/>
      <c r="CG117" s="66"/>
      <c r="CH117" s="66"/>
      <c r="CI117" s="66"/>
    </row>
    <row r="118" spans="1:87" ht="14.5" hidden="1" customHeight="1">
      <c r="A118" s="69" t="s">
        <v>87</v>
      </c>
      <c r="B118" s="69">
        <v>114</v>
      </c>
      <c r="C118" s="70" t="s">
        <v>106</v>
      </c>
      <c r="D118" s="70" t="s">
        <v>105</v>
      </c>
      <c r="E118" s="70" t="s">
        <v>1060</v>
      </c>
      <c r="F118" s="70" t="s">
        <v>1063</v>
      </c>
      <c r="G118" s="70" t="s">
        <v>72</v>
      </c>
      <c r="H118" s="70" t="s">
        <v>71</v>
      </c>
      <c r="I118" s="70">
        <v>2</v>
      </c>
      <c r="J118" s="70">
        <v>1</v>
      </c>
      <c r="K118" s="70" t="s">
        <v>430</v>
      </c>
      <c r="L118" s="66"/>
      <c r="M118" s="70" t="s">
        <v>53</v>
      </c>
      <c r="N118" s="66"/>
      <c r="O118" s="66"/>
      <c r="P118" s="66"/>
      <c r="Q118" s="71"/>
      <c r="R118" s="71"/>
      <c r="S118" s="66"/>
      <c r="T118" s="70" t="s">
        <v>25</v>
      </c>
      <c r="U118" s="66"/>
      <c r="V118" s="72">
        <v>50</v>
      </c>
      <c r="W118" s="66"/>
      <c r="X118" s="66"/>
      <c r="Y118" s="66"/>
      <c r="Z118" s="66"/>
      <c r="AA118" s="66"/>
      <c r="AB118" s="66"/>
      <c r="AC118" s="66"/>
      <c r="AD118" s="66"/>
      <c r="AE118" s="66"/>
      <c r="AF118" s="66"/>
      <c r="AG118" s="66"/>
      <c r="AH118" s="66"/>
      <c r="AI118" s="66"/>
      <c r="AJ118" s="66"/>
      <c r="AK118" s="66"/>
      <c r="AL118" s="66"/>
      <c r="AM118" s="66"/>
      <c r="AN118" s="66"/>
      <c r="AO118" s="66"/>
      <c r="AP118" s="66"/>
      <c r="AQ118" s="70" t="s">
        <v>36</v>
      </c>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70" t="s">
        <v>103</v>
      </c>
      <c r="CB118" s="66"/>
      <c r="CC118" s="66"/>
      <c r="CD118" s="66"/>
      <c r="CE118" s="66"/>
      <c r="CF118" s="66"/>
      <c r="CG118" s="66"/>
      <c r="CH118" s="66"/>
      <c r="CI118" s="66"/>
    </row>
    <row r="119" spans="1:87" ht="14.5" hidden="1" customHeight="1">
      <c r="A119" s="69" t="s">
        <v>87</v>
      </c>
      <c r="B119" s="69">
        <v>115</v>
      </c>
      <c r="C119" s="70" t="s">
        <v>104</v>
      </c>
      <c r="D119" s="70" t="s">
        <v>102</v>
      </c>
      <c r="E119" s="70" t="s">
        <v>1060</v>
      </c>
      <c r="F119" s="70" t="s">
        <v>1063</v>
      </c>
      <c r="G119" s="70" t="s">
        <v>72</v>
      </c>
      <c r="H119" s="70" t="s">
        <v>100</v>
      </c>
      <c r="I119" s="70">
        <v>2</v>
      </c>
      <c r="J119" s="70">
        <v>1</v>
      </c>
      <c r="K119" s="70" t="s">
        <v>430</v>
      </c>
      <c r="L119" s="66"/>
      <c r="M119" s="70" t="s">
        <v>53</v>
      </c>
      <c r="N119" s="66"/>
      <c r="O119" s="66"/>
      <c r="P119" s="66"/>
      <c r="Q119" s="71"/>
      <c r="R119" s="71"/>
      <c r="S119" s="66"/>
      <c r="T119" s="70" t="s">
        <v>38</v>
      </c>
      <c r="U119" s="66"/>
      <c r="V119" s="72">
        <v>750</v>
      </c>
      <c r="W119" s="66"/>
      <c r="X119" s="66"/>
      <c r="Y119" s="66"/>
      <c r="Z119" s="66"/>
      <c r="AA119" s="66"/>
      <c r="AB119" s="66"/>
      <c r="AC119" s="66"/>
      <c r="AD119" s="66"/>
      <c r="AE119" s="66"/>
      <c r="AF119" s="66"/>
      <c r="AG119" s="66"/>
      <c r="AH119" s="66"/>
      <c r="AI119" s="66"/>
      <c r="AJ119" s="66"/>
      <c r="AK119" s="66"/>
      <c r="AL119" s="66"/>
      <c r="AM119" s="66"/>
      <c r="AN119" s="66"/>
      <c r="AO119" s="66"/>
      <c r="AP119" s="66"/>
      <c r="AQ119" s="70" t="s">
        <v>27</v>
      </c>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70" t="s">
        <v>103</v>
      </c>
      <c r="CB119" s="66"/>
      <c r="CC119" s="66"/>
      <c r="CD119" s="66"/>
      <c r="CE119" s="66"/>
      <c r="CF119" s="66"/>
      <c r="CG119" s="66"/>
      <c r="CH119" s="66"/>
      <c r="CI119" s="66"/>
    </row>
    <row r="120" spans="1:87" ht="14.5" hidden="1" customHeight="1">
      <c r="A120" s="69" t="s">
        <v>87</v>
      </c>
      <c r="B120" s="69">
        <v>116</v>
      </c>
      <c r="C120" s="70" t="s">
        <v>101</v>
      </c>
      <c r="D120" s="70" t="s">
        <v>99</v>
      </c>
      <c r="E120" s="70" t="s">
        <v>1060</v>
      </c>
      <c r="F120" s="70" t="s">
        <v>1063</v>
      </c>
      <c r="G120" s="70" t="s">
        <v>72</v>
      </c>
      <c r="H120" s="70" t="s">
        <v>100</v>
      </c>
      <c r="I120" s="70">
        <v>2</v>
      </c>
      <c r="J120" s="70"/>
      <c r="K120" s="70" t="s">
        <v>430</v>
      </c>
      <c r="L120" s="66"/>
      <c r="M120" s="70" t="s">
        <v>53</v>
      </c>
      <c r="N120" s="66"/>
      <c r="O120" s="66"/>
      <c r="P120" s="66"/>
      <c r="Q120" s="71"/>
      <c r="R120" s="71"/>
      <c r="S120" s="66"/>
      <c r="T120" s="70" t="s">
        <v>38</v>
      </c>
      <c r="U120" s="66"/>
      <c r="V120" s="72">
        <v>350</v>
      </c>
      <c r="W120" s="66"/>
      <c r="X120" s="66"/>
      <c r="Y120" s="66"/>
      <c r="Z120" s="66"/>
      <c r="AA120" s="66"/>
      <c r="AB120" s="66"/>
      <c r="AC120" s="66"/>
      <c r="AD120" s="66"/>
      <c r="AE120" s="66"/>
      <c r="AF120" s="66"/>
      <c r="AG120" s="66"/>
      <c r="AH120" s="66"/>
      <c r="AI120" s="66"/>
      <c r="AJ120" s="66"/>
      <c r="AK120" s="66"/>
      <c r="AL120" s="66"/>
      <c r="AM120" s="66"/>
      <c r="AN120" s="66"/>
      <c r="AO120" s="66"/>
      <c r="AP120" s="66"/>
      <c r="AQ120" s="70" t="s">
        <v>27</v>
      </c>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70" t="s">
        <v>70</v>
      </c>
      <c r="CB120" s="66"/>
      <c r="CC120" s="66"/>
      <c r="CD120" s="66"/>
      <c r="CE120" s="66"/>
      <c r="CF120" s="66"/>
      <c r="CG120" s="66"/>
      <c r="CH120" s="66"/>
      <c r="CI120" s="66"/>
    </row>
    <row r="121" spans="1:87" ht="14.5" customHeight="1">
      <c r="A121" s="69" t="s">
        <v>87</v>
      </c>
      <c r="B121" s="69">
        <v>117</v>
      </c>
      <c r="C121" s="70" t="s">
        <v>98</v>
      </c>
      <c r="D121" s="70" t="s">
        <v>97</v>
      </c>
      <c r="E121" s="70" t="s">
        <v>1060</v>
      </c>
      <c r="F121" s="70" t="s">
        <v>1063</v>
      </c>
      <c r="G121" s="70" t="s">
        <v>85</v>
      </c>
      <c r="H121" s="70" t="s">
        <v>84</v>
      </c>
      <c r="I121" s="70">
        <v>1</v>
      </c>
      <c r="J121" s="70"/>
      <c r="K121" s="70" t="s">
        <v>430</v>
      </c>
      <c r="L121" s="66"/>
      <c r="M121" s="70" t="s">
        <v>53</v>
      </c>
      <c r="N121" s="66" t="s">
        <v>87</v>
      </c>
      <c r="O121" s="66" t="s">
        <v>1066</v>
      </c>
      <c r="P121" s="66"/>
      <c r="Q121" s="71"/>
      <c r="R121" s="71"/>
      <c r="S121" s="66"/>
      <c r="T121" s="70" t="s">
        <v>25</v>
      </c>
      <c r="U121" s="66"/>
      <c r="V121" s="72">
        <v>1500</v>
      </c>
      <c r="W121" s="66"/>
      <c r="X121" s="66"/>
      <c r="Y121" s="66"/>
      <c r="Z121" s="66"/>
      <c r="AA121" s="66"/>
      <c r="AB121" s="66"/>
      <c r="AC121" s="66"/>
      <c r="AD121" s="66"/>
      <c r="AE121" s="66"/>
      <c r="AF121" s="66"/>
      <c r="AG121" s="66"/>
      <c r="AH121" s="66"/>
      <c r="AI121" s="66"/>
      <c r="AJ121" s="66"/>
      <c r="AK121" s="66"/>
      <c r="AL121" s="66"/>
      <c r="AM121" s="66"/>
      <c r="AN121" s="66"/>
      <c r="AO121" s="66"/>
      <c r="AP121" s="66"/>
      <c r="AQ121" s="70" t="s">
        <v>45</v>
      </c>
      <c r="AR121" s="66"/>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70" t="s">
        <v>79</v>
      </c>
      <c r="CB121" s="66"/>
      <c r="CC121" s="66"/>
      <c r="CD121" s="66"/>
      <c r="CE121" s="66"/>
      <c r="CF121" s="66"/>
      <c r="CG121" s="66"/>
      <c r="CH121" s="66"/>
      <c r="CI121" s="66"/>
    </row>
    <row r="122" spans="1:87" ht="14.5" hidden="1" customHeight="1">
      <c r="A122" s="69" t="s">
        <v>87</v>
      </c>
      <c r="B122" s="69">
        <v>118</v>
      </c>
      <c r="C122" s="70" t="s">
        <v>96</v>
      </c>
      <c r="D122" s="70" t="s">
        <v>95</v>
      </c>
      <c r="E122" s="70" t="s">
        <v>1060</v>
      </c>
      <c r="F122" s="70" t="s">
        <v>1063</v>
      </c>
      <c r="G122" s="70" t="s">
        <v>85</v>
      </c>
      <c r="H122" s="70" t="s">
        <v>84</v>
      </c>
      <c r="I122" s="70">
        <v>1</v>
      </c>
      <c r="J122" s="70">
        <v>2</v>
      </c>
      <c r="K122" s="70" t="s">
        <v>430</v>
      </c>
      <c r="L122" s="66"/>
      <c r="M122" s="70" t="s">
        <v>53</v>
      </c>
      <c r="N122" s="66" t="s">
        <v>87</v>
      </c>
      <c r="O122" s="66" t="s">
        <v>1066</v>
      </c>
      <c r="P122" s="66"/>
      <c r="Q122" s="71"/>
      <c r="R122" s="71"/>
      <c r="S122" s="66"/>
      <c r="T122" s="70" t="s">
        <v>25</v>
      </c>
      <c r="U122" s="66"/>
      <c r="V122" s="72">
        <v>112</v>
      </c>
      <c r="W122" s="66"/>
      <c r="X122" s="66"/>
      <c r="Y122" s="66"/>
      <c r="Z122" s="66"/>
      <c r="AA122" s="66"/>
      <c r="AB122" s="66"/>
      <c r="AC122" s="66"/>
      <c r="AD122" s="66"/>
      <c r="AE122" s="66"/>
      <c r="AF122" s="66"/>
      <c r="AG122" s="66"/>
      <c r="AH122" s="66"/>
      <c r="AI122" s="66"/>
      <c r="AJ122" s="66"/>
      <c r="AK122" s="66"/>
      <c r="AL122" s="66"/>
      <c r="AM122" s="66"/>
      <c r="AN122" s="66"/>
      <c r="AO122" s="66"/>
      <c r="AP122" s="66"/>
      <c r="AQ122" s="70" t="s">
        <v>36</v>
      </c>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70" t="s">
        <v>79</v>
      </c>
      <c r="CB122" s="66"/>
      <c r="CC122" s="66"/>
      <c r="CD122" s="66"/>
      <c r="CE122" s="66"/>
      <c r="CF122" s="66"/>
      <c r="CG122" s="66"/>
      <c r="CH122" s="66"/>
      <c r="CI122" s="66"/>
    </row>
    <row r="123" spans="1:87" ht="14.5" hidden="1" customHeight="1">
      <c r="A123" s="69" t="s">
        <v>87</v>
      </c>
      <c r="B123" s="69">
        <v>119</v>
      </c>
      <c r="C123" s="70" t="s">
        <v>94</v>
      </c>
      <c r="D123" s="70" t="s">
        <v>93</v>
      </c>
      <c r="E123" s="70" t="s">
        <v>1060</v>
      </c>
      <c r="F123" s="70" t="s">
        <v>1063</v>
      </c>
      <c r="G123" s="70" t="s">
        <v>85</v>
      </c>
      <c r="H123" s="70" t="s">
        <v>84</v>
      </c>
      <c r="I123" s="70">
        <v>1</v>
      </c>
      <c r="J123" s="70">
        <v>2</v>
      </c>
      <c r="K123" s="70" t="s">
        <v>430</v>
      </c>
      <c r="L123" s="66"/>
      <c r="M123" s="70" t="s">
        <v>53</v>
      </c>
      <c r="N123" s="66" t="s">
        <v>87</v>
      </c>
      <c r="O123" s="66" t="s">
        <v>1066</v>
      </c>
      <c r="P123" s="66"/>
      <c r="Q123" s="71"/>
      <c r="R123" s="71"/>
      <c r="S123" s="66"/>
      <c r="T123" s="70" t="s">
        <v>25</v>
      </c>
      <c r="U123" s="66"/>
      <c r="V123" s="72">
        <v>600</v>
      </c>
      <c r="W123" s="66"/>
      <c r="X123" s="66"/>
      <c r="Y123" s="66"/>
      <c r="Z123" s="66"/>
      <c r="AA123" s="66"/>
      <c r="AB123" s="66"/>
      <c r="AC123" s="66"/>
      <c r="AD123" s="66"/>
      <c r="AE123" s="66"/>
      <c r="AF123" s="66"/>
      <c r="AG123" s="66"/>
      <c r="AH123" s="66"/>
      <c r="AI123" s="66"/>
      <c r="AJ123" s="66"/>
      <c r="AK123" s="66"/>
      <c r="AL123" s="66"/>
      <c r="AM123" s="66"/>
      <c r="AN123" s="66"/>
      <c r="AO123" s="66"/>
      <c r="AP123" s="66"/>
      <c r="AQ123" s="70" t="s">
        <v>36</v>
      </c>
      <c r="AR123" s="66"/>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70" t="s">
        <v>79</v>
      </c>
      <c r="CB123" s="66"/>
      <c r="CC123" s="66"/>
      <c r="CD123" s="66"/>
      <c r="CE123" s="66"/>
      <c r="CF123" s="66"/>
      <c r="CG123" s="66"/>
      <c r="CH123" s="66"/>
      <c r="CI123" s="66"/>
    </row>
    <row r="124" spans="1:87" ht="14.5" hidden="1" customHeight="1">
      <c r="A124" s="69" t="s">
        <v>87</v>
      </c>
      <c r="B124" s="69">
        <v>120</v>
      </c>
      <c r="C124" s="70" t="s">
        <v>92</v>
      </c>
      <c r="D124" s="70" t="s">
        <v>91</v>
      </c>
      <c r="E124" s="70" t="s">
        <v>1060</v>
      </c>
      <c r="F124" s="70" t="s">
        <v>1063</v>
      </c>
      <c r="G124" s="70" t="s">
        <v>85</v>
      </c>
      <c r="H124" s="70" t="s">
        <v>84</v>
      </c>
      <c r="I124" s="70">
        <v>2</v>
      </c>
      <c r="J124" s="70"/>
      <c r="K124" s="70" t="s">
        <v>430</v>
      </c>
      <c r="L124" s="66"/>
      <c r="M124" s="70" t="s">
        <v>53</v>
      </c>
      <c r="N124" s="66" t="s">
        <v>87</v>
      </c>
      <c r="O124" s="66" t="s">
        <v>1066</v>
      </c>
      <c r="P124" s="66"/>
      <c r="Q124" s="71"/>
      <c r="R124" s="71"/>
      <c r="S124" s="66"/>
      <c r="T124" s="70" t="s">
        <v>25</v>
      </c>
      <c r="U124" s="66"/>
      <c r="V124" s="72">
        <v>600</v>
      </c>
      <c r="W124" s="66"/>
      <c r="X124" s="66"/>
      <c r="Y124" s="66"/>
      <c r="Z124" s="66"/>
      <c r="AA124" s="66"/>
      <c r="AB124" s="66"/>
      <c r="AC124" s="66"/>
      <c r="AD124" s="66"/>
      <c r="AE124" s="66"/>
      <c r="AF124" s="66"/>
      <c r="AG124" s="66"/>
      <c r="AH124" s="66"/>
      <c r="AI124" s="66"/>
      <c r="AJ124" s="66"/>
      <c r="AK124" s="66"/>
      <c r="AL124" s="66"/>
      <c r="AM124" s="66"/>
      <c r="AN124" s="66"/>
      <c r="AO124" s="66"/>
      <c r="AP124" s="66"/>
      <c r="AQ124" s="70" t="s">
        <v>36</v>
      </c>
      <c r="AR124" s="66"/>
      <c r="AS124" s="66"/>
      <c r="AT124" s="66"/>
      <c r="AU124" s="66"/>
      <c r="AV124" s="66"/>
      <c r="AW124" s="66"/>
      <c r="AX124" s="66"/>
      <c r="AY124" s="66"/>
      <c r="AZ124" s="66"/>
      <c r="BA124" s="66"/>
      <c r="BB124" s="66"/>
      <c r="BC124" s="66"/>
      <c r="BD124" s="66"/>
      <c r="BE124" s="66"/>
      <c r="BF124" s="66"/>
      <c r="BG124" s="66"/>
      <c r="BH124" s="66"/>
      <c r="BI124" s="66"/>
      <c r="BJ124" s="66"/>
      <c r="BK124" s="66"/>
      <c r="BL124" s="66"/>
      <c r="BM124" s="66"/>
      <c r="BN124" s="66"/>
      <c r="BO124" s="66"/>
      <c r="BP124" s="66"/>
      <c r="BQ124" s="66"/>
      <c r="BR124" s="66"/>
      <c r="BS124" s="66"/>
      <c r="BT124" s="66"/>
      <c r="BU124" s="66"/>
      <c r="BV124" s="66"/>
      <c r="BW124" s="66"/>
      <c r="BX124" s="66"/>
      <c r="BY124" s="66"/>
      <c r="BZ124" s="66"/>
      <c r="CA124" s="70" t="s">
        <v>79</v>
      </c>
      <c r="CB124" s="66"/>
      <c r="CC124" s="66"/>
      <c r="CD124" s="66"/>
      <c r="CE124" s="66"/>
      <c r="CF124" s="66"/>
      <c r="CG124" s="66"/>
      <c r="CH124" s="66"/>
      <c r="CI124" s="66"/>
    </row>
    <row r="125" spans="1:87" ht="14.5" hidden="1" customHeight="1">
      <c r="A125" s="69" t="s">
        <v>87</v>
      </c>
      <c r="B125" s="69">
        <v>121</v>
      </c>
      <c r="C125" s="70" t="s">
        <v>90</v>
      </c>
      <c r="D125" s="70" t="s">
        <v>88</v>
      </c>
      <c r="E125" s="70" t="s">
        <v>1060</v>
      </c>
      <c r="F125" s="70" t="s">
        <v>1063</v>
      </c>
      <c r="G125" s="70" t="s">
        <v>85</v>
      </c>
      <c r="H125" s="70" t="s">
        <v>84</v>
      </c>
      <c r="I125" s="70">
        <v>1</v>
      </c>
      <c r="J125" s="70"/>
      <c r="K125" s="70" t="s">
        <v>430</v>
      </c>
      <c r="L125" s="66"/>
      <c r="M125" s="70" t="s">
        <v>53</v>
      </c>
      <c r="N125" s="66" t="s">
        <v>87</v>
      </c>
      <c r="O125" s="66" t="s">
        <v>1066</v>
      </c>
      <c r="P125" s="66"/>
      <c r="Q125" s="71"/>
      <c r="R125" s="71"/>
      <c r="S125" s="66"/>
      <c r="T125" s="70" t="s">
        <v>25</v>
      </c>
      <c r="U125" s="66"/>
      <c r="V125" s="72">
        <v>70</v>
      </c>
      <c r="W125" s="66"/>
      <c r="X125" s="66"/>
      <c r="Y125" s="66"/>
      <c r="Z125" s="66"/>
      <c r="AA125" s="66"/>
      <c r="AB125" s="66"/>
      <c r="AC125" s="66"/>
      <c r="AD125" s="66"/>
      <c r="AE125" s="66"/>
      <c r="AF125" s="66"/>
      <c r="AG125" s="66"/>
      <c r="AH125" s="66"/>
      <c r="AI125" s="66"/>
      <c r="AJ125" s="66"/>
      <c r="AK125" s="66"/>
      <c r="AL125" s="66"/>
      <c r="AM125" s="66"/>
      <c r="AN125" s="66"/>
      <c r="AO125" s="66"/>
      <c r="AP125" s="66"/>
      <c r="AQ125" s="70" t="s">
        <v>36</v>
      </c>
      <c r="AR125" s="66"/>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c r="BV125" s="66"/>
      <c r="BW125" s="66"/>
      <c r="BX125" s="66"/>
      <c r="BY125" s="66"/>
      <c r="BZ125" s="66"/>
      <c r="CA125" s="70" t="s">
        <v>79</v>
      </c>
      <c r="CB125" s="66"/>
      <c r="CC125" s="66"/>
      <c r="CD125" s="66"/>
      <c r="CE125" s="66"/>
      <c r="CF125" s="66"/>
      <c r="CG125" s="66"/>
      <c r="CH125" s="66"/>
      <c r="CI125" s="66"/>
    </row>
    <row r="126" spans="1:87" ht="14.5" hidden="1" customHeight="1">
      <c r="A126" s="69" t="s">
        <v>87</v>
      </c>
      <c r="B126" s="69">
        <v>122</v>
      </c>
      <c r="C126" s="70" t="s">
        <v>89</v>
      </c>
      <c r="D126" s="70" t="s">
        <v>88</v>
      </c>
      <c r="E126" s="70" t="s">
        <v>1060</v>
      </c>
      <c r="F126" s="70" t="s">
        <v>1063</v>
      </c>
      <c r="G126" s="70" t="s">
        <v>85</v>
      </c>
      <c r="H126" s="70" t="s">
        <v>84</v>
      </c>
      <c r="I126" s="70">
        <v>1</v>
      </c>
      <c r="J126" s="70"/>
      <c r="K126" s="70" t="s">
        <v>430</v>
      </c>
      <c r="L126" s="66"/>
      <c r="M126" s="70" t="s">
        <v>53</v>
      </c>
      <c r="N126" s="66" t="s">
        <v>87</v>
      </c>
      <c r="O126" s="66" t="s">
        <v>1066</v>
      </c>
      <c r="P126" s="66"/>
      <c r="Q126" s="71"/>
      <c r="R126" s="71"/>
      <c r="S126" s="66"/>
      <c r="T126" s="70" t="s">
        <v>25</v>
      </c>
      <c r="U126" s="66"/>
      <c r="V126" s="72">
        <v>260</v>
      </c>
      <c r="W126" s="66"/>
      <c r="X126" s="66"/>
      <c r="Y126" s="66"/>
      <c r="Z126" s="66"/>
      <c r="AA126" s="66"/>
      <c r="AB126" s="66"/>
      <c r="AC126" s="66"/>
      <c r="AD126" s="66"/>
      <c r="AE126" s="66"/>
      <c r="AF126" s="66"/>
      <c r="AG126" s="66"/>
      <c r="AH126" s="66"/>
      <c r="AI126" s="66"/>
      <c r="AJ126" s="66"/>
      <c r="AK126" s="66"/>
      <c r="AL126" s="66"/>
      <c r="AM126" s="66"/>
      <c r="AN126" s="66"/>
      <c r="AO126" s="66"/>
      <c r="AP126" s="66"/>
      <c r="AQ126" s="70" t="s">
        <v>36</v>
      </c>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70" t="s">
        <v>79</v>
      </c>
      <c r="CB126" s="66"/>
      <c r="CC126" s="66"/>
      <c r="CD126" s="66"/>
      <c r="CE126" s="66"/>
      <c r="CF126" s="66"/>
      <c r="CG126" s="66"/>
      <c r="CH126" s="66"/>
      <c r="CI126" s="66"/>
    </row>
    <row r="127" spans="1:87" ht="14.5" hidden="1" customHeight="1">
      <c r="A127" s="69" t="s">
        <v>87</v>
      </c>
      <c r="B127" s="69">
        <v>123</v>
      </c>
      <c r="C127" s="70" t="s">
        <v>86</v>
      </c>
      <c r="D127" s="70" t="s">
        <v>83</v>
      </c>
      <c r="E127" s="70" t="s">
        <v>1060</v>
      </c>
      <c r="F127" s="70" t="s">
        <v>1063</v>
      </c>
      <c r="G127" s="70" t="s">
        <v>85</v>
      </c>
      <c r="H127" s="70" t="s">
        <v>84</v>
      </c>
      <c r="I127" s="70">
        <v>1</v>
      </c>
      <c r="J127" s="70"/>
      <c r="K127" s="70" t="s">
        <v>430</v>
      </c>
      <c r="L127" s="66"/>
      <c r="M127" s="70" t="s">
        <v>53</v>
      </c>
      <c r="N127" s="66"/>
      <c r="O127" s="66"/>
      <c r="P127" s="66"/>
      <c r="Q127" s="71"/>
      <c r="R127" s="71"/>
      <c r="S127" s="66"/>
      <c r="T127" s="70" t="s">
        <v>25</v>
      </c>
      <c r="U127" s="66"/>
      <c r="V127" s="72">
        <v>105</v>
      </c>
      <c r="W127" s="66"/>
      <c r="X127" s="66"/>
      <c r="Y127" s="66"/>
      <c r="Z127" s="66"/>
      <c r="AA127" s="66"/>
      <c r="AB127" s="66"/>
      <c r="AC127" s="66"/>
      <c r="AD127" s="66"/>
      <c r="AE127" s="66"/>
      <c r="AF127" s="66"/>
      <c r="AG127" s="66"/>
      <c r="AH127" s="66"/>
      <c r="AI127" s="66"/>
      <c r="AJ127" s="66"/>
      <c r="AK127" s="66"/>
      <c r="AL127" s="66"/>
      <c r="AM127" s="66"/>
      <c r="AN127" s="66"/>
      <c r="AO127" s="66"/>
      <c r="AP127" s="66"/>
      <c r="AQ127" s="70" t="s">
        <v>36</v>
      </c>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6"/>
      <c r="BR127" s="66"/>
      <c r="BS127" s="66"/>
      <c r="BT127" s="66"/>
      <c r="BU127" s="66"/>
      <c r="BV127" s="66"/>
      <c r="BW127" s="66"/>
      <c r="BX127" s="66"/>
      <c r="BY127" s="66"/>
      <c r="BZ127" s="66"/>
      <c r="CA127" s="70" t="s">
        <v>79</v>
      </c>
      <c r="CB127" s="66"/>
      <c r="CC127" s="66"/>
      <c r="CD127" s="66"/>
      <c r="CE127" s="66"/>
      <c r="CF127" s="66"/>
      <c r="CG127" s="66"/>
      <c r="CH127" s="66"/>
      <c r="CI127" s="66"/>
    </row>
    <row r="128" spans="1:87" ht="14.5" customHeight="1">
      <c r="A128" s="69" t="s">
        <v>205</v>
      </c>
      <c r="B128" s="69">
        <v>124</v>
      </c>
      <c r="C128" s="70" t="s">
        <v>277</v>
      </c>
      <c r="D128" s="70"/>
      <c r="E128" s="70" t="s">
        <v>1060</v>
      </c>
      <c r="F128" s="70" t="s">
        <v>1063</v>
      </c>
      <c r="G128" s="70" t="s">
        <v>197</v>
      </c>
      <c r="H128" s="70" t="s">
        <v>84</v>
      </c>
      <c r="I128" s="70">
        <v>1</v>
      </c>
      <c r="J128" s="70"/>
      <c r="K128" s="70" t="s">
        <v>430</v>
      </c>
      <c r="L128" s="66"/>
      <c r="M128" s="70" t="s">
        <v>213</v>
      </c>
      <c r="N128" s="66" t="s">
        <v>572</v>
      </c>
      <c r="O128" s="66" t="s">
        <v>1067</v>
      </c>
      <c r="P128" s="66"/>
      <c r="Q128" s="71" t="s">
        <v>203</v>
      </c>
      <c r="R128" s="70" t="s">
        <v>271</v>
      </c>
      <c r="S128" s="66"/>
      <c r="T128" s="70" t="s">
        <v>63</v>
      </c>
      <c r="U128" s="66"/>
      <c r="V128" s="72">
        <v>3676</v>
      </c>
      <c r="W128" s="66"/>
      <c r="X128" s="66"/>
      <c r="Y128" s="66"/>
      <c r="Z128" s="66"/>
      <c r="AA128" s="66"/>
      <c r="AB128" s="66"/>
      <c r="AC128" s="66"/>
      <c r="AD128" s="66"/>
      <c r="AE128" s="66"/>
      <c r="AF128" s="66"/>
      <c r="AG128" s="66"/>
      <c r="AH128" s="66"/>
      <c r="AI128" s="66"/>
      <c r="AJ128" s="66"/>
      <c r="AK128" s="66"/>
      <c r="AL128" s="66"/>
      <c r="AM128" s="66"/>
      <c r="AN128" s="66"/>
      <c r="AO128" s="66"/>
      <c r="AP128" s="66"/>
      <c r="AQ128" s="70" t="s">
        <v>45</v>
      </c>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70"/>
      <c r="CB128" s="66"/>
      <c r="CC128" s="66"/>
      <c r="CD128" s="66"/>
      <c r="CE128" s="66"/>
      <c r="CF128" s="66"/>
      <c r="CG128" s="66"/>
      <c r="CH128" s="66"/>
      <c r="CI128" s="66"/>
    </row>
    <row r="129" spans="1:87" ht="14.5" customHeight="1">
      <c r="A129" s="69" t="s">
        <v>17</v>
      </c>
      <c r="B129" s="69">
        <v>125</v>
      </c>
      <c r="C129" s="70" t="s">
        <v>76</v>
      </c>
      <c r="D129" s="70" t="s">
        <v>74</v>
      </c>
      <c r="E129" s="70" t="s">
        <v>1059</v>
      </c>
      <c r="F129" s="70" t="s">
        <v>1041</v>
      </c>
      <c r="G129" s="70" t="s">
        <v>72</v>
      </c>
      <c r="H129" s="70" t="s">
        <v>71</v>
      </c>
      <c r="I129" s="70">
        <v>4</v>
      </c>
      <c r="J129" s="70"/>
      <c r="K129" s="70" t="s">
        <v>430</v>
      </c>
      <c r="L129" s="66"/>
      <c r="M129" s="70" t="s">
        <v>26</v>
      </c>
      <c r="N129" s="66"/>
      <c r="O129" s="66"/>
      <c r="P129" s="66"/>
      <c r="Q129" s="71"/>
      <c r="R129" s="71"/>
      <c r="S129" s="66"/>
      <c r="T129" s="70" t="s">
        <v>38</v>
      </c>
      <c r="U129" s="66"/>
      <c r="V129" s="72">
        <v>750</v>
      </c>
      <c r="W129" s="66"/>
      <c r="X129" s="66"/>
      <c r="Y129" s="66"/>
      <c r="Z129" s="66"/>
      <c r="AA129" s="66"/>
      <c r="AB129" s="66"/>
      <c r="AC129" s="66"/>
      <c r="AD129" s="66"/>
      <c r="AE129" s="66"/>
      <c r="AF129" s="66"/>
      <c r="AG129" s="66"/>
      <c r="AH129" s="66"/>
      <c r="AI129" s="66"/>
      <c r="AJ129" s="66"/>
      <c r="AK129" s="66"/>
      <c r="AL129" s="66"/>
      <c r="AM129" s="66"/>
      <c r="AN129" s="66"/>
      <c r="AO129" s="66"/>
      <c r="AP129" s="66"/>
      <c r="AQ129" s="70" t="s">
        <v>45</v>
      </c>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70" t="s">
        <v>75</v>
      </c>
      <c r="CB129" s="66"/>
      <c r="CC129" s="66"/>
      <c r="CD129" s="66"/>
      <c r="CE129" s="66"/>
      <c r="CF129" s="66"/>
      <c r="CG129" s="66"/>
      <c r="CH129" s="66"/>
      <c r="CI129" s="66"/>
    </row>
    <row r="130" spans="1:87" ht="14.5" customHeight="1">
      <c r="A130" s="69" t="s">
        <v>17</v>
      </c>
      <c r="B130" s="69">
        <v>126</v>
      </c>
      <c r="C130" s="70" t="s">
        <v>73</v>
      </c>
      <c r="D130" s="70" t="s">
        <v>69</v>
      </c>
      <c r="E130" s="70" t="s">
        <v>1060</v>
      </c>
      <c r="F130" s="70" t="s">
        <v>1063</v>
      </c>
      <c r="G130" s="70" t="s">
        <v>72</v>
      </c>
      <c r="H130" s="70" t="s">
        <v>71</v>
      </c>
      <c r="I130" s="70">
        <v>6</v>
      </c>
      <c r="J130" s="70">
        <v>2</v>
      </c>
      <c r="K130" s="70" t="s">
        <v>430</v>
      </c>
      <c r="L130" s="66"/>
      <c r="M130" s="70" t="s">
        <v>26</v>
      </c>
      <c r="N130" s="66"/>
      <c r="O130" s="66"/>
      <c r="P130" s="66"/>
      <c r="Q130" s="71"/>
      <c r="R130" s="71"/>
      <c r="S130" s="66"/>
      <c r="T130" s="70" t="s">
        <v>38</v>
      </c>
      <c r="U130" s="66"/>
      <c r="V130" s="72">
        <v>1000</v>
      </c>
      <c r="W130" s="66"/>
      <c r="X130" s="66"/>
      <c r="Y130" s="66"/>
      <c r="Z130" s="66"/>
      <c r="AA130" s="66"/>
      <c r="AB130" s="66"/>
      <c r="AC130" s="66"/>
      <c r="AD130" s="66"/>
      <c r="AE130" s="66"/>
      <c r="AF130" s="66"/>
      <c r="AG130" s="66"/>
      <c r="AH130" s="66"/>
      <c r="AI130" s="66"/>
      <c r="AJ130" s="66"/>
      <c r="AK130" s="66"/>
      <c r="AL130" s="66"/>
      <c r="AM130" s="66"/>
      <c r="AN130" s="66"/>
      <c r="AO130" s="66"/>
      <c r="AP130" s="66"/>
      <c r="AQ130" s="70" t="s">
        <v>45</v>
      </c>
      <c r="AR130" s="66"/>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c r="BV130" s="66"/>
      <c r="BW130" s="66"/>
      <c r="BX130" s="66"/>
      <c r="BY130" s="66"/>
      <c r="BZ130" s="66"/>
      <c r="CA130" s="70" t="s">
        <v>70</v>
      </c>
      <c r="CB130" s="66"/>
      <c r="CC130" s="66"/>
      <c r="CD130" s="66"/>
      <c r="CE130" s="66"/>
      <c r="CF130" s="66"/>
      <c r="CG130" s="66"/>
      <c r="CH130" s="66"/>
      <c r="CI130" s="66"/>
    </row>
    <row r="131" spans="1:87" ht="14.5" customHeight="1">
      <c r="A131" s="69" t="s">
        <v>68</v>
      </c>
      <c r="B131" s="69">
        <v>127</v>
      </c>
      <c r="C131" s="70" t="s">
        <v>67</v>
      </c>
      <c r="D131" s="70" t="s">
        <v>66</v>
      </c>
      <c r="E131" s="70" t="s">
        <v>1060</v>
      </c>
      <c r="F131" s="70" t="s">
        <v>1063</v>
      </c>
      <c r="G131" s="70"/>
      <c r="H131" s="70"/>
      <c r="I131" s="70">
        <v>1</v>
      </c>
      <c r="J131" s="70"/>
      <c r="K131" s="70" t="s">
        <v>430</v>
      </c>
      <c r="L131" s="66"/>
      <c r="M131" s="70" t="s">
        <v>26</v>
      </c>
      <c r="N131" s="66"/>
      <c r="O131" s="66"/>
      <c r="P131" s="66"/>
      <c r="Q131" s="70"/>
      <c r="R131" s="70"/>
      <c r="S131" s="66"/>
      <c r="T131" s="70" t="s">
        <v>38</v>
      </c>
      <c r="U131" s="66"/>
      <c r="V131" s="72">
        <v>20000</v>
      </c>
      <c r="W131" s="66"/>
      <c r="X131" s="66"/>
      <c r="Y131" s="66"/>
      <c r="Z131" s="66"/>
      <c r="AA131" s="66"/>
      <c r="AB131" s="66"/>
      <c r="AC131" s="66"/>
      <c r="AD131" s="66"/>
      <c r="AE131" s="66"/>
      <c r="AF131" s="66"/>
      <c r="AG131" s="66"/>
      <c r="AH131" s="66"/>
      <c r="AI131" s="66"/>
      <c r="AJ131" s="66"/>
      <c r="AK131" s="66"/>
      <c r="AL131" s="66"/>
      <c r="AM131" s="66"/>
      <c r="AN131" s="66"/>
      <c r="AO131" s="66"/>
      <c r="AP131" s="66"/>
      <c r="AQ131" s="70" t="s">
        <v>45</v>
      </c>
      <c r="AR131" s="66"/>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c r="BV131" s="66"/>
      <c r="BW131" s="66"/>
      <c r="BX131" s="66"/>
      <c r="BY131" s="66"/>
      <c r="BZ131" s="66"/>
      <c r="CA131" s="70"/>
      <c r="CB131" s="66"/>
      <c r="CC131" s="66"/>
      <c r="CD131" s="66"/>
      <c r="CE131" s="66"/>
      <c r="CF131" s="66"/>
      <c r="CG131" s="66"/>
      <c r="CH131" s="66"/>
      <c r="CI131" s="66"/>
    </row>
    <row r="132" spans="1:87" ht="14.5" hidden="1" customHeight="1">
      <c r="A132" s="69" t="s">
        <v>17</v>
      </c>
      <c r="B132" s="69">
        <v>128</v>
      </c>
      <c r="C132" s="73" t="s">
        <v>65</v>
      </c>
      <c r="D132" s="73"/>
      <c r="E132" s="70" t="s">
        <v>1060</v>
      </c>
      <c r="F132" s="70" t="s">
        <v>1063</v>
      </c>
      <c r="G132" s="74"/>
      <c r="H132" s="74"/>
      <c r="I132" s="73">
        <v>1</v>
      </c>
      <c r="J132" s="73"/>
      <c r="K132" s="70" t="s">
        <v>430</v>
      </c>
      <c r="L132" s="66"/>
      <c r="M132" s="73" t="s">
        <v>26</v>
      </c>
      <c r="N132" s="66"/>
      <c r="O132" s="66"/>
      <c r="P132" s="66"/>
      <c r="Q132" s="75"/>
      <c r="R132" s="75"/>
      <c r="S132" s="66"/>
      <c r="T132" s="73" t="s">
        <v>38</v>
      </c>
      <c r="U132" s="66"/>
      <c r="V132" s="72" t="s">
        <v>471</v>
      </c>
      <c r="W132" s="66"/>
      <c r="X132" s="66"/>
      <c r="Y132" s="66"/>
      <c r="Z132" s="66"/>
      <c r="AA132" s="66"/>
      <c r="AB132" s="66"/>
      <c r="AC132" s="66"/>
      <c r="AD132" s="66"/>
      <c r="AE132" s="66"/>
      <c r="AF132" s="66"/>
      <c r="AG132" s="66"/>
      <c r="AH132" s="66"/>
      <c r="AI132" s="66"/>
      <c r="AJ132" s="66"/>
      <c r="AK132" s="66"/>
      <c r="AL132" s="66"/>
      <c r="AM132" s="66"/>
      <c r="AN132" s="66"/>
      <c r="AO132" s="66"/>
      <c r="AP132" s="66"/>
      <c r="AQ132" s="74" t="s">
        <v>36</v>
      </c>
      <c r="AR132" s="66"/>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c r="BV132" s="66"/>
      <c r="BW132" s="66"/>
      <c r="BX132" s="66"/>
      <c r="BY132" s="66"/>
      <c r="BZ132" s="66"/>
      <c r="CA132" s="73"/>
      <c r="CB132" s="66"/>
      <c r="CC132" s="66"/>
      <c r="CD132" s="66"/>
      <c r="CE132" s="66"/>
      <c r="CF132" s="66"/>
      <c r="CG132" s="66"/>
      <c r="CH132" s="66"/>
      <c r="CI132" s="66"/>
    </row>
    <row r="133" spans="1:87" ht="14.5" hidden="1" customHeight="1">
      <c r="A133" s="69" t="s">
        <v>205</v>
      </c>
      <c r="B133" s="69">
        <v>129</v>
      </c>
      <c r="C133" s="70" t="s">
        <v>235</v>
      </c>
      <c r="D133" s="70"/>
      <c r="E133" s="70" t="s">
        <v>1060</v>
      </c>
      <c r="F133" s="70" t="s">
        <v>1063</v>
      </c>
      <c r="G133" s="70" t="s">
        <v>197</v>
      </c>
      <c r="H133" s="70" t="s">
        <v>84</v>
      </c>
      <c r="I133" s="70">
        <v>1</v>
      </c>
      <c r="J133" s="70">
        <v>6</v>
      </c>
      <c r="K133" s="70" t="s">
        <v>430</v>
      </c>
      <c r="L133" s="66"/>
      <c r="M133" s="70" t="s">
        <v>26</v>
      </c>
      <c r="N133" s="66" t="s">
        <v>587</v>
      </c>
      <c r="O133" s="66" t="s">
        <v>1067</v>
      </c>
      <c r="P133" s="66"/>
      <c r="Q133" s="71" t="s">
        <v>203</v>
      </c>
      <c r="R133" s="70" t="s">
        <v>234</v>
      </c>
      <c r="S133" s="66"/>
      <c r="T133" s="70" t="s">
        <v>63</v>
      </c>
      <c r="U133" s="66"/>
      <c r="V133" s="72">
        <v>12000</v>
      </c>
      <c r="W133" s="66"/>
      <c r="X133" s="66"/>
      <c r="Y133" s="66"/>
      <c r="Z133" s="66"/>
      <c r="AA133" s="66"/>
      <c r="AB133" s="66"/>
      <c r="AC133" s="66"/>
      <c r="AD133" s="66"/>
      <c r="AE133" s="66"/>
      <c r="AF133" s="66"/>
      <c r="AG133" s="66"/>
      <c r="AH133" s="66"/>
      <c r="AI133" s="66"/>
      <c r="AJ133" s="66"/>
      <c r="AK133" s="66"/>
      <c r="AL133" s="66"/>
      <c r="AM133" s="66"/>
      <c r="AN133" s="66"/>
      <c r="AO133" s="66"/>
      <c r="AP133" s="66"/>
      <c r="AQ133" s="70" t="s">
        <v>36</v>
      </c>
      <c r="AR133" s="66"/>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c r="BV133" s="66"/>
      <c r="BW133" s="66"/>
      <c r="BX133" s="66"/>
      <c r="BY133" s="66"/>
      <c r="BZ133" s="66"/>
      <c r="CA133" s="70"/>
      <c r="CB133" s="66"/>
      <c r="CC133" s="66"/>
      <c r="CD133" s="66"/>
      <c r="CE133" s="66"/>
      <c r="CF133" s="66"/>
      <c r="CG133" s="66"/>
      <c r="CH133" s="66"/>
      <c r="CI133" s="66"/>
    </row>
    <row r="134" spans="1:87" ht="14.5" hidden="1" customHeight="1">
      <c r="A134" s="69" t="s">
        <v>17</v>
      </c>
      <c r="B134" s="69">
        <v>130</v>
      </c>
      <c r="C134" s="73" t="s">
        <v>62</v>
      </c>
      <c r="D134" s="73"/>
      <c r="E134" s="70" t="s">
        <v>1060</v>
      </c>
      <c r="F134" s="70" t="s">
        <v>1063</v>
      </c>
      <c r="G134" s="74"/>
      <c r="H134" s="74"/>
      <c r="I134" s="73">
        <v>2</v>
      </c>
      <c r="J134" s="73"/>
      <c r="K134" s="70" t="s">
        <v>430</v>
      </c>
      <c r="L134" s="66"/>
      <c r="M134" s="73" t="s">
        <v>26</v>
      </c>
      <c r="N134" s="66"/>
      <c r="O134" s="66"/>
      <c r="P134" s="66"/>
      <c r="Q134" s="75"/>
      <c r="R134" s="75"/>
      <c r="S134" s="66"/>
      <c r="T134" s="73" t="s">
        <v>25</v>
      </c>
      <c r="U134" s="66"/>
      <c r="V134" s="72" t="s">
        <v>471</v>
      </c>
      <c r="W134" s="66"/>
      <c r="X134" s="66"/>
      <c r="Y134" s="66"/>
      <c r="Z134" s="66"/>
      <c r="AA134" s="66"/>
      <c r="AB134" s="66"/>
      <c r="AC134" s="66"/>
      <c r="AD134" s="66"/>
      <c r="AE134" s="66"/>
      <c r="AF134" s="66"/>
      <c r="AG134" s="66"/>
      <c r="AH134" s="66"/>
      <c r="AI134" s="66"/>
      <c r="AJ134" s="66"/>
      <c r="AK134" s="66"/>
      <c r="AL134" s="66"/>
      <c r="AM134" s="66"/>
      <c r="AN134" s="66"/>
      <c r="AO134" s="66"/>
      <c r="AP134" s="66"/>
      <c r="AQ134" s="74" t="s">
        <v>27</v>
      </c>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73"/>
      <c r="CB134" s="66"/>
      <c r="CC134" s="66"/>
      <c r="CD134" s="66"/>
      <c r="CE134" s="66"/>
      <c r="CF134" s="66"/>
      <c r="CG134" s="66"/>
      <c r="CH134" s="66"/>
      <c r="CI134" s="66"/>
    </row>
    <row r="135" spans="1:87" ht="14.5" hidden="1" customHeight="1">
      <c r="A135" s="69" t="s">
        <v>17</v>
      </c>
      <c r="B135" s="69">
        <v>131</v>
      </c>
      <c r="C135" s="73" t="s">
        <v>61</v>
      </c>
      <c r="D135" s="73"/>
      <c r="E135" s="70" t="s">
        <v>1060</v>
      </c>
      <c r="F135" s="70" t="s">
        <v>1063</v>
      </c>
      <c r="G135" s="74"/>
      <c r="H135" s="74"/>
      <c r="I135" s="73">
        <v>1</v>
      </c>
      <c r="J135" s="73"/>
      <c r="K135" s="70" t="s">
        <v>430</v>
      </c>
      <c r="L135" s="66"/>
      <c r="M135" s="73" t="s">
        <v>26</v>
      </c>
      <c r="N135" s="66" t="s">
        <v>600</v>
      </c>
      <c r="O135" s="66" t="s">
        <v>1066</v>
      </c>
      <c r="P135" s="66"/>
      <c r="Q135" s="75"/>
      <c r="R135" s="75"/>
      <c r="S135" s="66"/>
      <c r="T135" s="73" t="s">
        <v>25</v>
      </c>
      <c r="U135" s="66"/>
      <c r="V135" s="72" t="s">
        <v>471</v>
      </c>
      <c r="W135" s="66"/>
      <c r="X135" s="66"/>
      <c r="Y135" s="66"/>
      <c r="Z135" s="66"/>
      <c r="AA135" s="66"/>
      <c r="AB135" s="66"/>
      <c r="AC135" s="66"/>
      <c r="AD135" s="66"/>
      <c r="AE135" s="66"/>
      <c r="AF135" s="66"/>
      <c r="AG135" s="66"/>
      <c r="AH135" s="66"/>
      <c r="AI135" s="66"/>
      <c r="AJ135" s="66"/>
      <c r="AK135" s="66"/>
      <c r="AL135" s="66"/>
      <c r="AM135" s="66"/>
      <c r="AN135" s="66"/>
      <c r="AO135" s="66"/>
      <c r="AP135" s="66"/>
      <c r="AQ135" s="74" t="s">
        <v>36</v>
      </c>
      <c r="AR135" s="66"/>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73"/>
      <c r="CB135" s="66"/>
      <c r="CC135" s="66"/>
      <c r="CD135" s="66"/>
      <c r="CE135" s="66"/>
      <c r="CF135" s="66"/>
      <c r="CG135" s="66"/>
      <c r="CH135" s="66"/>
      <c r="CI135" s="66"/>
    </row>
    <row r="136" spans="1:87" ht="14.5" hidden="1" customHeight="1">
      <c r="A136" s="69" t="s">
        <v>17</v>
      </c>
      <c r="B136" s="69">
        <v>132</v>
      </c>
      <c r="C136" s="73" t="s">
        <v>60</v>
      </c>
      <c r="D136" s="73"/>
      <c r="E136" s="70" t="s">
        <v>1060</v>
      </c>
      <c r="F136" s="70" t="s">
        <v>1063</v>
      </c>
      <c r="G136" s="74"/>
      <c r="H136" s="74"/>
      <c r="I136" s="73">
        <v>5</v>
      </c>
      <c r="J136" s="73"/>
      <c r="K136" s="70" t="s">
        <v>430</v>
      </c>
      <c r="L136" s="66"/>
      <c r="M136" s="73" t="s">
        <v>59</v>
      </c>
      <c r="N136" s="66"/>
      <c r="O136" s="66"/>
      <c r="P136" s="66"/>
      <c r="Q136" s="75"/>
      <c r="R136" s="75"/>
      <c r="S136" s="66"/>
      <c r="T136" s="73"/>
      <c r="U136" s="66"/>
      <c r="V136" s="77">
        <v>1500</v>
      </c>
      <c r="W136" s="66"/>
      <c r="X136" s="66"/>
      <c r="Y136" s="66"/>
      <c r="Z136" s="66"/>
      <c r="AA136" s="66"/>
      <c r="AB136" s="66"/>
      <c r="AC136" s="66"/>
      <c r="AD136" s="66"/>
      <c r="AE136" s="66"/>
      <c r="AF136" s="66"/>
      <c r="AG136" s="66"/>
      <c r="AH136" s="66"/>
      <c r="AI136" s="66"/>
      <c r="AJ136" s="66"/>
      <c r="AK136" s="66"/>
      <c r="AL136" s="66"/>
      <c r="AM136" s="66"/>
      <c r="AN136" s="66"/>
      <c r="AO136" s="66"/>
      <c r="AP136" s="66"/>
      <c r="AQ136" s="74" t="s">
        <v>27</v>
      </c>
      <c r="AR136" s="66"/>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73"/>
      <c r="CB136" s="66"/>
      <c r="CC136" s="66"/>
      <c r="CD136" s="66"/>
      <c r="CE136" s="66"/>
      <c r="CF136" s="66"/>
      <c r="CG136" s="66"/>
      <c r="CH136" s="66"/>
      <c r="CI136" s="66"/>
    </row>
    <row r="137" spans="1:87" ht="14.5" hidden="1" customHeight="1">
      <c r="A137" s="69" t="s">
        <v>17</v>
      </c>
      <c r="B137" s="69">
        <v>133</v>
      </c>
      <c r="C137" s="73" t="s">
        <v>58</v>
      </c>
      <c r="D137" s="73"/>
      <c r="E137" s="70" t="s">
        <v>1060</v>
      </c>
      <c r="F137" s="70" t="s">
        <v>1063</v>
      </c>
      <c r="G137" s="74"/>
      <c r="H137" s="74"/>
      <c r="I137" s="73">
        <v>2</v>
      </c>
      <c r="J137" s="73"/>
      <c r="K137" s="70" t="s">
        <v>430</v>
      </c>
      <c r="L137" s="66"/>
      <c r="M137" s="73" t="s">
        <v>26</v>
      </c>
      <c r="N137" s="66"/>
      <c r="O137" s="66"/>
      <c r="P137" s="66"/>
      <c r="Q137" s="75"/>
      <c r="R137" s="75"/>
      <c r="S137" s="66"/>
      <c r="T137" s="73" t="s">
        <v>38</v>
      </c>
      <c r="U137" s="66"/>
      <c r="V137" s="77">
        <v>12500</v>
      </c>
      <c r="W137" s="66"/>
      <c r="X137" s="66"/>
      <c r="Y137" s="66"/>
      <c r="Z137" s="66"/>
      <c r="AA137" s="66"/>
      <c r="AB137" s="66"/>
      <c r="AC137" s="66"/>
      <c r="AD137" s="66"/>
      <c r="AE137" s="66"/>
      <c r="AF137" s="66"/>
      <c r="AG137" s="66"/>
      <c r="AH137" s="66"/>
      <c r="AI137" s="66"/>
      <c r="AJ137" s="66"/>
      <c r="AK137" s="66"/>
      <c r="AL137" s="66"/>
      <c r="AM137" s="66"/>
      <c r="AN137" s="66"/>
      <c r="AO137" s="66"/>
      <c r="AP137" s="66"/>
      <c r="AQ137" s="74" t="s">
        <v>36</v>
      </c>
      <c r="AR137" s="66"/>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6"/>
      <c r="BQ137" s="66"/>
      <c r="BR137" s="66"/>
      <c r="BS137" s="66"/>
      <c r="BT137" s="66"/>
      <c r="BU137" s="66"/>
      <c r="BV137" s="66"/>
      <c r="BW137" s="66"/>
      <c r="BX137" s="66"/>
      <c r="BY137" s="66"/>
      <c r="BZ137" s="66"/>
      <c r="CA137" s="73"/>
      <c r="CB137" s="66"/>
      <c r="CC137" s="66"/>
      <c r="CD137" s="66"/>
      <c r="CE137" s="66"/>
      <c r="CF137" s="66"/>
      <c r="CG137" s="66"/>
      <c r="CH137" s="66"/>
      <c r="CI137" s="66"/>
    </row>
    <row r="138" spans="1:87" ht="14.5" customHeight="1">
      <c r="A138" s="69" t="s">
        <v>17</v>
      </c>
      <c r="B138" s="69">
        <v>134</v>
      </c>
      <c r="C138" s="73" t="s">
        <v>57</v>
      </c>
      <c r="D138" s="73"/>
      <c r="E138" s="70" t="s">
        <v>1060</v>
      </c>
      <c r="F138" s="70" t="s">
        <v>1063</v>
      </c>
      <c r="G138" s="74"/>
      <c r="H138" s="74"/>
      <c r="I138" s="73">
        <v>4</v>
      </c>
      <c r="J138" s="73"/>
      <c r="K138" s="70" t="s">
        <v>430</v>
      </c>
      <c r="L138" s="66"/>
      <c r="M138" s="73" t="s">
        <v>41</v>
      </c>
      <c r="N138" s="66"/>
      <c r="O138" s="66"/>
      <c r="P138" s="66"/>
      <c r="Q138" s="75"/>
      <c r="R138" s="75"/>
      <c r="S138" s="66"/>
      <c r="T138" s="73" t="s">
        <v>38</v>
      </c>
      <c r="U138" s="66"/>
      <c r="V138" s="72" t="s">
        <v>471</v>
      </c>
      <c r="W138" s="66"/>
      <c r="X138" s="66"/>
      <c r="Y138" s="66"/>
      <c r="Z138" s="66"/>
      <c r="AA138" s="66"/>
      <c r="AB138" s="66"/>
      <c r="AC138" s="66"/>
      <c r="AD138" s="66"/>
      <c r="AE138" s="66"/>
      <c r="AF138" s="66"/>
      <c r="AG138" s="66"/>
      <c r="AH138" s="66"/>
      <c r="AI138" s="66"/>
      <c r="AJ138" s="66"/>
      <c r="AK138" s="66"/>
      <c r="AL138" s="66"/>
      <c r="AM138" s="66"/>
      <c r="AN138" s="66"/>
      <c r="AO138" s="66"/>
      <c r="AP138" s="66"/>
      <c r="AQ138" s="70" t="s">
        <v>45</v>
      </c>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73"/>
      <c r="CB138" s="66"/>
      <c r="CC138" s="66"/>
      <c r="CD138" s="66"/>
      <c r="CE138" s="66"/>
      <c r="CF138" s="66"/>
      <c r="CG138" s="66"/>
      <c r="CH138" s="66"/>
      <c r="CI138" s="66"/>
    </row>
    <row r="139" spans="1:87" ht="14.5" customHeight="1">
      <c r="A139" s="69" t="s">
        <v>17</v>
      </c>
      <c r="B139" s="69">
        <v>135</v>
      </c>
      <c r="C139" s="73" t="s">
        <v>56</v>
      </c>
      <c r="D139" s="73"/>
      <c r="E139" s="70" t="s">
        <v>1060</v>
      </c>
      <c r="F139" s="70" t="s">
        <v>1063</v>
      </c>
      <c r="G139" s="74"/>
      <c r="H139" s="74"/>
      <c r="I139" s="73">
        <v>1</v>
      </c>
      <c r="J139" s="73"/>
      <c r="K139" s="70" t="s">
        <v>430</v>
      </c>
      <c r="L139" s="66"/>
      <c r="M139" s="73" t="s">
        <v>26</v>
      </c>
      <c r="N139" s="66"/>
      <c r="O139" s="66"/>
      <c r="P139" s="66"/>
      <c r="Q139" s="75"/>
      <c r="R139" s="75"/>
      <c r="S139" s="66"/>
      <c r="T139" s="73" t="s">
        <v>25</v>
      </c>
      <c r="U139" s="66"/>
      <c r="V139" s="77">
        <v>2000</v>
      </c>
      <c r="W139" s="66"/>
      <c r="X139" s="66"/>
      <c r="Y139" s="66"/>
      <c r="Z139" s="66"/>
      <c r="AA139" s="66"/>
      <c r="AB139" s="66"/>
      <c r="AC139" s="66"/>
      <c r="AD139" s="66"/>
      <c r="AE139" s="66"/>
      <c r="AF139" s="66"/>
      <c r="AG139" s="66"/>
      <c r="AH139" s="66"/>
      <c r="AI139" s="66"/>
      <c r="AJ139" s="66"/>
      <c r="AK139" s="66"/>
      <c r="AL139" s="66"/>
      <c r="AM139" s="66"/>
      <c r="AN139" s="66"/>
      <c r="AO139" s="66"/>
      <c r="AP139" s="66"/>
      <c r="AQ139" s="70" t="s">
        <v>45</v>
      </c>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73"/>
      <c r="CB139" s="66"/>
      <c r="CC139" s="66"/>
      <c r="CD139" s="66"/>
      <c r="CE139" s="66"/>
      <c r="CF139" s="66"/>
      <c r="CG139" s="66"/>
      <c r="CH139" s="66"/>
      <c r="CI139" s="66"/>
    </row>
    <row r="140" spans="1:87" ht="14.5" hidden="1" customHeight="1">
      <c r="A140" s="69" t="s">
        <v>17</v>
      </c>
      <c r="B140" s="69">
        <v>136</v>
      </c>
      <c r="C140" s="73" t="s">
        <v>54</v>
      </c>
      <c r="D140" s="73"/>
      <c r="E140" s="70" t="s">
        <v>1060</v>
      </c>
      <c r="F140" s="70" t="s">
        <v>1063</v>
      </c>
      <c r="G140" s="74"/>
      <c r="H140" s="74"/>
      <c r="I140" s="73">
        <v>2</v>
      </c>
      <c r="J140" s="73"/>
      <c r="K140" s="70" t="s">
        <v>430</v>
      </c>
      <c r="L140" s="66"/>
      <c r="M140" s="73" t="s">
        <v>53</v>
      </c>
      <c r="N140" s="66"/>
      <c r="O140" s="66"/>
      <c r="P140" s="66"/>
      <c r="Q140" s="75"/>
      <c r="R140" s="75"/>
      <c r="S140" s="66"/>
      <c r="T140" s="73" t="s">
        <v>25</v>
      </c>
      <c r="U140" s="66"/>
      <c r="V140" s="72" t="s">
        <v>471</v>
      </c>
      <c r="W140" s="66"/>
      <c r="X140" s="66"/>
      <c r="Y140" s="66"/>
      <c r="Z140" s="66"/>
      <c r="AA140" s="66"/>
      <c r="AB140" s="66"/>
      <c r="AC140" s="66"/>
      <c r="AD140" s="66"/>
      <c r="AE140" s="66"/>
      <c r="AF140" s="66"/>
      <c r="AG140" s="66"/>
      <c r="AH140" s="66"/>
      <c r="AI140" s="66"/>
      <c r="AJ140" s="66"/>
      <c r="AK140" s="66"/>
      <c r="AL140" s="66"/>
      <c r="AM140" s="66"/>
      <c r="AN140" s="66"/>
      <c r="AO140" s="66"/>
      <c r="AP140" s="66"/>
      <c r="AQ140" s="74" t="s">
        <v>36</v>
      </c>
      <c r="AR140" s="66"/>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73"/>
      <c r="CB140" s="66"/>
      <c r="CC140" s="66"/>
      <c r="CD140" s="66"/>
      <c r="CE140" s="66"/>
      <c r="CF140" s="66"/>
      <c r="CG140" s="66"/>
      <c r="CH140" s="66"/>
      <c r="CI140" s="66"/>
    </row>
    <row r="141" spans="1:87" ht="14.5" customHeight="1">
      <c r="A141" s="69" t="s">
        <v>17</v>
      </c>
      <c r="B141" s="69">
        <v>137</v>
      </c>
      <c r="C141" s="73" t="s">
        <v>52</v>
      </c>
      <c r="D141" s="73"/>
      <c r="E141" s="70" t="s">
        <v>1060</v>
      </c>
      <c r="F141" s="70" t="s">
        <v>1063</v>
      </c>
      <c r="G141" s="74"/>
      <c r="H141" s="74"/>
      <c r="I141" s="73">
        <v>1</v>
      </c>
      <c r="J141" s="73"/>
      <c r="K141" s="70" t="s">
        <v>430</v>
      </c>
      <c r="L141" s="66"/>
      <c r="M141" s="73" t="s">
        <v>26</v>
      </c>
      <c r="N141" s="66"/>
      <c r="O141" s="66"/>
      <c r="P141" s="66"/>
      <c r="Q141" s="75"/>
      <c r="R141" s="75"/>
      <c r="S141" s="66"/>
      <c r="T141" s="73" t="s">
        <v>25</v>
      </c>
      <c r="U141" s="66"/>
      <c r="V141" s="77">
        <v>615</v>
      </c>
      <c r="W141" s="66"/>
      <c r="X141" s="66"/>
      <c r="Y141" s="66"/>
      <c r="Z141" s="66"/>
      <c r="AA141" s="66"/>
      <c r="AB141" s="66"/>
      <c r="AC141" s="66"/>
      <c r="AD141" s="66"/>
      <c r="AE141" s="66"/>
      <c r="AF141" s="66"/>
      <c r="AG141" s="66"/>
      <c r="AH141" s="66"/>
      <c r="AI141" s="66"/>
      <c r="AJ141" s="66"/>
      <c r="AK141" s="66"/>
      <c r="AL141" s="66"/>
      <c r="AM141" s="66"/>
      <c r="AN141" s="66"/>
      <c r="AO141" s="66"/>
      <c r="AP141" s="66"/>
      <c r="AQ141" s="70" t="s">
        <v>45</v>
      </c>
      <c r="AR141" s="66"/>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73"/>
      <c r="CB141" s="66"/>
      <c r="CC141" s="66"/>
      <c r="CD141" s="66"/>
      <c r="CE141" s="66"/>
      <c r="CF141" s="66"/>
      <c r="CG141" s="66"/>
      <c r="CH141" s="66"/>
      <c r="CI141" s="66"/>
    </row>
    <row r="142" spans="1:87" ht="14.5" customHeight="1">
      <c r="A142" s="69" t="s">
        <v>17</v>
      </c>
      <c r="B142" s="69">
        <v>138</v>
      </c>
      <c r="C142" s="73" t="s">
        <v>50</v>
      </c>
      <c r="D142" s="73"/>
      <c r="E142" s="70" t="s">
        <v>1060</v>
      </c>
      <c r="F142" s="70" t="s">
        <v>1063</v>
      </c>
      <c r="G142" s="74"/>
      <c r="H142" s="74"/>
      <c r="I142" s="73">
        <v>1</v>
      </c>
      <c r="J142" s="73"/>
      <c r="K142" s="70" t="s">
        <v>430</v>
      </c>
      <c r="L142" s="66"/>
      <c r="M142" s="73"/>
      <c r="N142" s="66"/>
      <c r="O142" s="66"/>
      <c r="P142" s="66"/>
      <c r="Q142" s="75"/>
      <c r="R142" s="75"/>
      <c r="S142" s="66"/>
      <c r="T142" s="73" t="s">
        <v>25</v>
      </c>
      <c r="U142" s="66"/>
      <c r="V142" s="77">
        <v>70</v>
      </c>
      <c r="W142" s="66"/>
      <c r="X142" s="66"/>
      <c r="Y142" s="66"/>
      <c r="Z142" s="66"/>
      <c r="AA142" s="66"/>
      <c r="AB142" s="66"/>
      <c r="AC142" s="66"/>
      <c r="AD142" s="66"/>
      <c r="AE142" s="66"/>
      <c r="AF142" s="66"/>
      <c r="AG142" s="66"/>
      <c r="AH142" s="66"/>
      <c r="AI142" s="66"/>
      <c r="AJ142" s="66"/>
      <c r="AK142" s="66"/>
      <c r="AL142" s="66"/>
      <c r="AM142" s="66"/>
      <c r="AN142" s="66"/>
      <c r="AO142" s="66"/>
      <c r="AP142" s="66"/>
      <c r="AQ142" s="70" t="s">
        <v>45</v>
      </c>
      <c r="AR142" s="66"/>
      <c r="AS142" s="66"/>
      <c r="AT142" s="66"/>
      <c r="AU142" s="66"/>
      <c r="AV142" s="66"/>
      <c r="AW142" s="66"/>
      <c r="AX142" s="66"/>
      <c r="AY142" s="66"/>
      <c r="AZ142" s="66"/>
      <c r="BA142" s="66"/>
      <c r="BB142" s="66"/>
      <c r="BC142" s="66"/>
      <c r="BD142" s="66"/>
      <c r="BE142" s="66"/>
      <c r="BF142" s="66"/>
      <c r="BG142" s="66"/>
      <c r="BH142" s="66"/>
      <c r="BI142" s="66"/>
      <c r="BJ142" s="66"/>
      <c r="BK142" s="66"/>
      <c r="BL142" s="66"/>
      <c r="BM142" s="66"/>
      <c r="BN142" s="66"/>
      <c r="BO142" s="66"/>
      <c r="BP142" s="66"/>
      <c r="BQ142" s="66"/>
      <c r="BR142" s="66"/>
      <c r="BS142" s="66"/>
      <c r="BT142" s="66"/>
      <c r="BU142" s="66"/>
      <c r="BV142" s="66"/>
      <c r="BW142" s="66"/>
      <c r="BX142" s="66"/>
      <c r="BY142" s="66"/>
      <c r="BZ142" s="66"/>
      <c r="CA142" s="73"/>
      <c r="CB142" s="66"/>
      <c r="CC142" s="66"/>
      <c r="CD142" s="66"/>
      <c r="CE142" s="66"/>
      <c r="CF142" s="66"/>
      <c r="CG142" s="66"/>
      <c r="CH142" s="66"/>
      <c r="CI142" s="66"/>
    </row>
    <row r="143" spans="1:87" ht="14.5" customHeight="1">
      <c r="A143" s="69" t="s">
        <v>17</v>
      </c>
      <c r="B143" s="69">
        <v>139</v>
      </c>
      <c r="C143" s="73" t="s">
        <v>48</v>
      </c>
      <c r="D143" s="73"/>
      <c r="E143" s="70" t="s">
        <v>1060</v>
      </c>
      <c r="F143" s="70" t="s">
        <v>1063</v>
      </c>
      <c r="G143" s="74"/>
      <c r="H143" s="74"/>
      <c r="I143" s="73">
        <v>2</v>
      </c>
      <c r="J143" s="73"/>
      <c r="K143" s="70" t="s">
        <v>430</v>
      </c>
      <c r="L143" s="66"/>
      <c r="M143" s="73" t="s">
        <v>26</v>
      </c>
      <c r="N143" s="66"/>
      <c r="O143" s="66"/>
      <c r="P143" s="66"/>
      <c r="Q143" s="75"/>
      <c r="R143" s="75"/>
      <c r="S143" s="66"/>
      <c r="T143" s="73" t="s">
        <v>38</v>
      </c>
      <c r="U143" s="66"/>
      <c r="V143" s="77">
        <v>400</v>
      </c>
      <c r="W143" s="66"/>
      <c r="X143" s="66"/>
      <c r="Y143" s="66"/>
      <c r="Z143" s="66"/>
      <c r="AA143" s="66"/>
      <c r="AB143" s="66"/>
      <c r="AC143" s="66"/>
      <c r="AD143" s="66"/>
      <c r="AE143" s="66"/>
      <c r="AF143" s="66"/>
      <c r="AG143" s="66"/>
      <c r="AH143" s="66"/>
      <c r="AI143" s="66"/>
      <c r="AJ143" s="66"/>
      <c r="AK143" s="66"/>
      <c r="AL143" s="66"/>
      <c r="AM143" s="66"/>
      <c r="AN143" s="66"/>
      <c r="AO143" s="66"/>
      <c r="AP143" s="66"/>
      <c r="AQ143" s="70" t="s">
        <v>45</v>
      </c>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73"/>
      <c r="CB143" s="66"/>
      <c r="CC143" s="66"/>
      <c r="CD143" s="66"/>
      <c r="CE143" s="66"/>
      <c r="CF143" s="66"/>
      <c r="CG143" s="66"/>
      <c r="CH143" s="66"/>
      <c r="CI143" s="66"/>
    </row>
    <row r="144" spans="1:87" ht="14.5" hidden="1" customHeight="1">
      <c r="A144" s="69" t="s">
        <v>205</v>
      </c>
      <c r="B144" s="69">
        <v>140</v>
      </c>
      <c r="C144" s="70" t="s">
        <v>268</v>
      </c>
      <c r="D144" s="70" t="s">
        <v>267</v>
      </c>
      <c r="E144" s="70" t="s">
        <v>1059</v>
      </c>
      <c r="F144" s="70" t="s">
        <v>1041</v>
      </c>
      <c r="G144" s="70" t="s">
        <v>85</v>
      </c>
      <c r="H144" s="70" t="s">
        <v>71</v>
      </c>
      <c r="I144" s="70">
        <v>2</v>
      </c>
      <c r="J144" s="70">
        <v>1</v>
      </c>
      <c r="K144" s="70" t="s">
        <v>430</v>
      </c>
      <c r="L144" s="66"/>
      <c r="M144" s="70" t="s">
        <v>213</v>
      </c>
      <c r="N144" s="66" t="s">
        <v>575</v>
      </c>
      <c r="O144" s="66" t="s">
        <v>1067</v>
      </c>
      <c r="P144" s="66"/>
      <c r="Q144" s="71" t="s">
        <v>237</v>
      </c>
      <c r="R144" s="70" t="s">
        <v>249</v>
      </c>
      <c r="S144" s="66"/>
      <c r="T144" s="70" t="s">
        <v>38</v>
      </c>
      <c r="U144" s="66"/>
      <c r="V144" s="72">
        <v>61.7</v>
      </c>
      <c r="W144" s="66"/>
      <c r="X144" s="66"/>
      <c r="Y144" s="66"/>
      <c r="Z144" s="66"/>
      <c r="AA144" s="66"/>
      <c r="AB144" s="66"/>
      <c r="AC144" s="66"/>
      <c r="AD144" s="66"/>
      <c r="AE144" s="66"/>
      <c r="AF144" s="66"/>
      <c r="AG144" s="66"/>
      <c r="AH144" s="66"/>
      <c r="AI144" s="66"/>
      <c r="AJ144" s="66"/>
      <c r="AK144" s="66"/>
      <c r="AL144" s="66"/>
      <c r="AM144" s="66"/>
      <c r="AN144" s="66"/>
      <c r="AO144" s="66"/>
      <c r="AP144" s="66"/>
      <c r="AQ144" s="70" t="s">
        <v>36</v>
      </c>
      <c r="AR144" s="66"/>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c r="BV144" s="66"/>
      <c r="BW144" s="66"/>
      <c r="BX144" s="66"/>
      <c r="BY144" s="66"/>
      <c r="BZ144" s="66"/>
      <c r="CA144" s="70" t="s">
        <v>70</v>
      </c>
      <c r="CB144" s="66"/>
      <c r="CC144" s="66"/>
      <c r="CD144" s="66"/>
      <c r="CE144" s="66"/>
      <c r="CF144" s="66"/>
      <c r="CG144" s="66"/>
      <c r="CH144" s="66"/>
      <c r="CI144" s="66"/>
    </row>
    <row r="145" spans="1:87" ht="14.5" hidden="1" customHeight="1">
      <c r="A145" s="69" t="s">
        <v>43</v>
      </c>
      <c r="B145" s="69">
        <v>141</v>
      </c>
      <c r="C145" s="73" t="s">
        <v>42</v>
      </c>
      <c r="D145" s="73"/>
      <c r="E145" s="70" t="s">
        <v>1060</v>
      </c>
      <c r="F145" s="70" t="s">
        <v>1063</v>
      </c>
      <c r="G145" s="74"/>
      <c r="H145" s="74"/>
      <c r="I145" s="73">
        <v>2</v>
      </c>
      <c r="J145" s="73"/>
      <c r="K145" s="70" t="s">
        <v>430</v>
      </c>
      <c r="L145" s="66"/>
      <c r="M145" s="73" t="s">
        <v>41</v>
      </c>
      <c r="N145" s="66"/>
      <c r="O145" s="66"/>
      <c r="P145" s="66"/>
      <c r="Q145" s="75"/>
      <c r="R145" s="75"/>
      <c r="S145" s="66"/>
      <c r="T145" s="73" t="s">
        <v>25</v>
      </c>
      <c r="U145" s="66"/>
      <c r="V145" s="72" t="s">
        <v>471</v>
      </c>
      <c r="W145" s="66"/>
      <c r="X145" s="66"/>
      <c r="Y145" s="66"/>
      <c r="Z145" s="66"/>
      <c r="AA145" s="66"/>
      <c r="AB145" s="66"/>
      <c r="AC145" s="66"/>
      <c r="AD145" s="66"/>
      <c r="AE145" s="66"/>
      <c r="AF145" s="66"/>
      <c r="AG145" s="66"/>
      <c r="AH145" s="66"/>
      <c r="AI145" s="66"/>
      <c r="AJ145" s="66"/>
      <c r="AK145" s="66"/>
      <c r="AL145" s="66"/>
      <c r="AM145" s="66"/>
      <c r="AN145" s="66"/>
      <c r="AO145" s="66"/>
      <c r="AP145" s="66"/>
      <c r="AQ145" s="74" t="s">
        <v>27</v>
      </c>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c r="BW145" s="66"/>
      <c r="BX145" s="66"/>
      <c r="BY145" s="66"/>
      <c r="BZ145" s="66"/>
      <c r="CA145" s="73"/>
      <c r="CB145" s="66"/>
      <c r="CC145" s="66"/>
      <c r="CD145" s="66"/>
      <c r="CE145" s="66"/>
      <c r="CF145" s="66"/>
      <c r="CG145" s="66"/>
      <c r="CH145" s="66"/>
      <c r="CI145" s="66"/>
    </row>
    <row r="146" spans="1:87" ht="14.5" customHeight="1">
      <c r="A146" s="69" t="s">
        <v>17</v>
      </c>
      <c r="B146" s="69">
        <v>142</v>
      </c>
      <c r="C146" s="73" t="s">
        <v>40</v>
      </c>
      <c r="D146" s="73"/>
      <c r="E146" s="70" t="s">
        <v>1060</v>
      </c>
      <c r="F146" s="70" t="s">
        <v>1063</v>
      </c>
      <c r="G146" s="74"/>
      <c r="H146" s="74"/>
      <c r="I146" s="73">
        <v>1</v>
      </c>
      <c r="J146" s="73"/>
      <c r="K146" s="70" t="s">
        <v>430</v>
      </c>
      <c r="L146" s="66"/>
      <c r="M146" s="73" t="s">
        <v>26</v>
      </c>
      <c r="N146" s="66"/>
      <c r="O146" s="66"/>
      <c r="P146" s="66"/>
      <c r="Q146" s="75"/>
      <c r="R146" s="75"/>
      <c r="S146" s="66"/>
      <c r="T146" s="73" t="s">
        <v>38</v>
      </c>
      <c r="U146" s="66"/>
      <c r="V146" s="72" t="s">
        <v>471</v>
      </c>
      <c r="W146" s="66"/>
      <c r="X146" s="66"/>
      <c r="Y146" s="66"/>
      <c r="Z146" s="66"/>
      <c r="AA146" s="66"/>
      <c r="AB146" s="66"/>
      <c r="AC146" s="66"/>
      <c r="AD146" s="66"/>
      <c r="AE146" s="66"/>
      <c r="AF146" s="66"/>
      <c r="AG146" s="66"/>
      <c r="AH146" s="66"/>
      <c r="AI146" s="66"/>
      <c r="AJ146" s="66"/>
      <c r="AK146" s="66"/>
      <c r="AL146" s="66"/>
      <c r="AM146" s="66"/>
      <c r="AN146" s="66"/>
      <c r="AO146" s="66"/>
      <c r="AP146" s="66"/>
      <c r="AQ146" s="74"/>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c r="CA146" s="73"/>
      <c r="CB146" s="66"/>
      <c r="CC146" s="66"/>
      <c r="CD146" s="66"/>
      <c r="CE146" s="66"/>
      <c r="CF146" s="66"/>
      <c r="CG146" s="66"/>
      <c r="CH146" s="66"/>
      <c r="CI146" s="66"/>
    </row>
    <row r="147" spans="1:87" ht="14.5" customHeight="1">
      <c r="A147" s="69" t="s">
        <v>17</v>
      </c>
      <c r="B147" s="69">
        <v>143</v>
      </c>
      <c r="C147" s="73" t="s">
        <v>39</v>
      </c>
      <c r="D147" s="73"/>
      <c r="E147" s="70" t="s">
        <v>1060</v>
      </c>
      <c r="F147" s="70" t="s">
        <v>1063</v>
      </c>
      <c r="G147" s="74"/>
      <c r="H147" s="74"/>
      <c r="I147" s="73">
        <v>6</v>
      </c>
      <c r="J147" s="73"/>
      <c r="K147" s="70" t="s">
        <v>430</v>
      </c>
      <c r="L147" s="66"/>
      <c r="M147" s="73" t="s">
        <v>26</v>
      </c>
      <c r="N147" s="66"/>
      <c r="O147" s="66"/>
      <c r="P147" s="66"/>
      <c r="Q147" s="75"/>
      <c r="R147" s="75"/>
      <c r="S147" s="66"/>
      <c r="T147" s="73" t="s">
        <v>38</v>
      </c>
      <c r="U147" s="66"/>
      <c r="V147" s="77">
        <v>5000</v>
      </c>
      <c r="W147" s="66"/>
      <c r="X147" s="66"/>
      <c r="Y147" s="66"/>
      <c r="Z147" s="66"/>
      <c r="AA147" s="66"/>
      <c r="AB147" s="66"/>
      <c r="AC147" s="66"/>
      <c r="AD147" s="66"/>
      <c r="AE147" s="66"/>
      <c r="AF147" s="66"/>
      <c r="AG147" s="66"/>
      <c r="AH147" s="66"/>
      <c r="AI147" s="66"/>
      <c r="AJ147" s="66"/>
      <c r="AK147" s="66"/>
      <c r="AL147" s="66"/>
      <c r="AM147" s="66"/>
      <c r="AN147" s="66"/>
      <c r="AO147" s="66"/>
      <c r="AP147" s="66"/>
      <c r="AQ147" s="74"/>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c r="CA147" s="73"/>
      <c r="CB147" s="66"/>
      <c r="CC147" s="66"/>
      <c r="CD147" s="66"/>
      <c r="CE147" s="66"/>
      <c r="CF147" s="66"/>
      <c r="CG147" s="66"/>
      <c r="CH147" s="66"/>
      <c r="CI147" s="66"/>
    </row>
    <row r="148" spans="1:87" ht="14.5" hidden="1" customHeight="1">
      <c r="A148" s="69" t="s">
        <v>17</v>
      </c>
      <c r="B148" s="69">
        <v>144</v>
      </c>
      <c r="C148" s="73" t="s">
        <v>37</v>
      </c>
      <c r="D148" s="73"/>
      <c r="E148" s="70" t="s">
        <v>1060</v>
      </c>
      <c r="F148" s="70" t="s">
        <v>1063</v>
      </c>
      <c r="G148" s="74"/>
      <c r="H148" s="74"/>
      <c r="I148" s="73">
        <v>1</v>
      </c>
      <c r="J148" s="73"/>
      <c r="K148" s="70" t="s">
        <v>430</v>
      </c>
      <c r="L148" s="66"/>
      <c r="M148" s="73"/>
      <c r="N148" s="66"/>
      <c r="O148" s="66"/>
      <c r="P148" s="66"/>
      <c r="Q148" s="75"/>
      <c r="R148" s="75"/>
      <c r="S148" s="66"/>
      <c r="T148" s="73"/>
      <c r="U148" s="66"/>
      <c r="V148" s="72" t="s">
        <v>471</v>
      </c>
      <c r="W148" s="66"/>
      <c r="X148" s="66"/>
      <c r="Y148" s="66"/>
      <c r="Z148" s="66"/>
      <c r="AA148" s="66"/>
      <c r="AB148" s="66"/>
      <c r="AC148" s="66"/>
      <c r="AD148" s="66"/>
      <c r="AE148" s="66"/>
      <c r="AF148" s="66"/>
      <c r="AG148" s="66"/>
      <c r="AH148" s="66"/>
      <c r="AI148" s="66"/>
      <c r="AJ148" s="66"/>
      <c r="AK148" s="66"/>
      <c r="AL148" s="66"/>
      <c r="AM148" s="66"/>
      <c r="AN148" s="66"/>
      <c r="AO148" s="66"/>
      <c r="AP148" s="66"/>
      <c r="AQ148" s="74" t="s">
        <v>36</v>
      </c>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73"/>
      <c r="CB148" s="66"/>
      <c r="CC148" s="66"/>
      <c r="CD148" s="66"/>
      <c r="CE148" s="66"/>
      <c r="CF148" s="66"/>
      <c r="CG148" s="66"/>
      <c r="CH148" s="66"/>
      <c r="CI148" s="66"/>
    </row>
    <row r="149" spans="1:87" ht="14.5" customHeight="1">
      <c r="A149" s="69" t="s">
        <v>17</v>
      </c>
      <c r="B149" s="69">
        <v>145</v>
      </c>
      <c r="C149" s="73" t="s">
        <v>35</v>
      </c>
      <c r="D149" s="73"/>
      <c r="E149" s="70" t="s">
        <v>1060</v>
      </c>
      <c r="F149" s="70" t="s">
        <v>1063</v>
      </c>
      <c r="G149" s="74"/>
      <c r="H149" s="74"/>
      <c r="I149" s="73">
        <v>2</v>
      </c>
      <c r="J149" s="73"/>
      <c r="K149" s="70" t="s">
        <v>430</v>
      </c>
      <c r="L149" s="66"/>
      <c r="M149" s="73"/>
      <c r="N149" s="66"/>
      <c r="O149" s="66"/>
      <c r="P149" s="66"/>
      <c r="Q149" s="75"/>
      <c r="R149" s="75"/>
      <c r="S149" s="66"/>
      <c r="T149" s="73"/>
      <c r="U149" s="66"/>
      <c r="V149" s="72" t="s">
        <v>471</v>
      </c>
      <c r="W149" s="66"/>
      <c r="X149" s="66"/>
      <c r="Y149" s="66"/>
      <c r="Z149" s="66"/>
      <c r="AA149" s="66"/>
      <c r="AB149" s="66"/>
      <c r="AC149" s="66"/>
      <c r="AD149" s="66"/>
      <c r="AE149" s="66"/>
      <c r="AF149" s="66"/>
      <c r="AG149" s="66"/>
      <c r="AH149" s="66"/>
      <c r="AI149" s="66"/>
      <c r="AJ149" s="66"/>
      <c r="AK149" s="66"/>
      <c r="AL149" s="66"/>
      <c r="AM149" s="66"/>
      <c r="AN149" s="66"/>
      <c r="AO149" s="66"/>
      <c r="AP149" s="66"/>
      <c r="AQ149" s="74"/>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c r="BY149" s="66"/>
      <c r="BZ149" s="66"/>
      <c r="CA149" s="73"/>
      <c r="CB149" s="66"/>
      <c r="CC149" s="66"/>
      <c r="CD149" s="66"/>
      <c r="CE149" s="66"/>
      <c r="CF149" s="66"/>
      <c r="CG149" s="66"/>
      <c r="CH149" s="66"/>
      <c r="CI149" s="66"/>
    </row>
    <row r="150" spans="1:87" ht="14.5" customHeight="1">
      <c r="A150" s="69" t="s">
        <v>17</v>
      </c>
      <c r="B150" s="69">
        <v>146</v>
      </c>
      <c r="C150" s="73" t="s">
        <v>34</v>
      </c>
      <c r="D150" s="73"/>
      <c r="E150" s="70" t="s">
        <v>1060</v>
      </c>
      <c r="F150" s="70" t="s">
        <v>1063</v>
      </c>
      <c r="G150" s="74"/>
      <c r="H150" s="74"/>
      <c r="I150" s="73">
        <v>5</v>
      </c>
      <c r="J150" s="73"/>
      <c r="K150" s="70" t="s">
        <v>430</v>
      </c>
      <c r="L150" s="66"/>
      <c r="M150" s="73"/>
      <c r="N150" s="66"/>
      <c r="O150" s="66"/>
      <c r="P150" s="66"/>
      <c r="Q150" s="75"/>
      <c r="R150" s="75"/>
      <c r="S150" s="66"/>
      <c r="T150" s="73"/>
      <c r="U150" s="66"/>
      <c r="V150" s="72" t="s">
        <v>471</v>
      </c>
      <c r="W150" s="66"/>
      <c r="X150" s="66"/>
      <c r="Y150" s="66"/>
      <c r="Z150" s="66"/>
      <c r="AA150" s="66"/>
      <c r="AB150" s="66"/>
      <c r="AC150" s="66"/>
      <c r="AD150" s="66"/>
      <c r="AE150" s="66"/>
      <c r="AF150" s="66"/>
      <c r="AG150" s="66"/>
      <c r="AH150" s="66"/>
      <c r="AI150" s="66"/>
      <c r="AJ150" s="66"/>
      <c r="AK150" s="66"/>
      <c r="AL150" s="66"/>
      <c r="AM150" s="66"/>
      <c r="AN150" s="66"/>
      <c r="AO150" s="66"/>
      <c r="AP150" s="66"/>
      <c r="AQ150" s="74"/>
      <c r="AR150" s="66"/>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c r="BW150" s="66"/>
      <c r="BX150" s="66"/>
      <c r="BY150" s="66"/>
      <c r="BZ150" s="66"/>
      <c r="CA150" s="73"/>
      <c r="CB150" s="66"/>
      <c r="CC150" s="66"/>
      <c r="CD150" s="66"/>
      <c r="CE150" s="66"/>
      <c r="CF150" s="66"/>
      <c r="CG150" s="66"/>
      <c r="CH150" s="66"/>
      <c r="CI150" s="66"/>
    </row>
    <row r="151" spans="1:87" ht="14.5" customHeight="1">
      <c r="A151" s="69" t="s">
        <v>17</v>
      </c>
      <c r="B151" s="69">
        <v>147</v>
      </c>
      <c r="C151" s="73" t="s">
        <v>33</v>
      </c>
      <c r="D151" s="73"/>
      <c r="E151" s="70" t="s">
        <v>1060</v>
      </c>
      <c r="F151" s="70" t="s">
        <v>1063</v>
      </c>
      <c r="G151" s="74"/>
      <c r="H151" s="74"/>
      <c r="I151" s="73">
        <v>6</v>
      </c>
      <c r="J151" s="73"/>
      <c r="K151" s="70" t="s">
        <v>430</v>
      </c>
      <c r="L151" s="66"/>
      <c r="M151" s="73" t="s">
        <v>26</v>
      </c>
      <c r="N151" s="66"/>
      <c r="O151" s="66"/>
      <c r="P151" s="66"/>
      <c r="Q151" s="75"/>
      <c r="R151" s="75"/>
      <c r="S151" s="66"/>
      <c r="T151" s="73"/>
      <c r="U151" s="66"/>
      <c r="V151" s="72" t="s">
        <v>471</v>
      </c>
      <c r="W151" s="66"/>
      <c r="X151" s="66"/>
      <c r="Y151" s="66"/>
      <c r="Z151" s="66"/>
      <c r="AA151" s="66"/>
      <c r="AB151" s="66"/>
      <c r="AC151" s="66"/>
      <c r="AD151" s="66"/>
      <c r="AE151" s="66"/>
      <c r="AF151" s="66"/>
      <c r="AG151" s="66"/>
      <c r="AH151" s="66"/>
      <c r="AI151" s="66"/>
      <c r="AJ151" s="66"/>
      <c r="AK151" s="66"/>
      <c r="AL151" s="66"/>
      <c r="AM151" s="66"/>
      <c r="AN151" s="66"/>
      <c r="AO151" s="66"/>
      <c r="AP151" s="66"/>
      <c r="AQ151" s="74"/>
      <c r="AR151" s="66"/>
      <c r="AS151" s="66"/>
      <c r="AT151" s="66"/>
      <c r="AU151" s="66"/>
      <c r="AV151" s="66"/>
      <c r="AW151" s="66"/>
      <c r="AX151" s="66"/>
      <c r="AY151" s="66"/>
      <c r="AZ151" s="66"/>
      <c r="BA151" s="66"/>
      <c r="BB151" s="66"/>
      <c r="BC151" s="66"/>
      <c r="BD151" s="66"/>
      <c r="BE151" s="66"/>
      <c r="BF151" s="66"/>
      <c r="BG151" s="66"/>
      <c r="BH151" s="66"/>
      <c r="BI151" s="66"/>
      <c r="BJ151" s="66"/>
      <c r="BK151" s="66"/>
      <c r="BL151" s="66"/>
      <c r="BM151" s="66"/>
      <c r="BN151" s="66"/>
      <c r="BO151" s="66"/>
      <c r="BP151" s="66"/>
      <c r="BQ151" s="66"/>
      <c r="BR151" s="66"/>
      <c r="BS151" s="66"/>
      <c r="BT151" s="66"/>
      <c r="BU151" s="66"/>
      <c r="BV151" s="66"/>
      <c r="BW151" s="66"/>
      <c r="BX151" s="66"/>
      <c r="BY151" s="66"/>
      <c r="BZ151" s="66"/>
      <c r="CA151" s="73"/>
      <c r="CB151" s="66"/>
      <c r="CC151" s="66"/>
      <c r="CD151" s="66"/>
      <c r="CE151" s="66"/>
      <c r="CF151" s="66"/>
      <c r="CG151" s="66"/>
      <c r="CH151" s="66"/>
      <c r="CI151" s="66"/>
    </row>
    <row r="152" spans="1:87" ht="14.5" hidden="1" customHeight="1">
      <c r="A152" s="69" t="s">
        <v>17</v>
      </c>
      <c r="B152" s="69">
        <v>148</v>
      </c>
      <c r="C152" s="73" t="s">
        <v>32</v>
      </c>
      <c r="D152" s="73"/>
      <c r="E152" s="70" t="s">
        <v>1060</v>
      </c>
      <c r="F152" s="70" t="s">
        <v>1063</v>
      </c>
      <c r="G152" s="74"/>
      <c r="H152" s="74"/>
      <c r="I152" s="73">
        <v>1</v>
      </c>
      <c r="J152" s="73"/>
      <c r="K152" s="70" t="s">
        <v>430</v>
      </c>
      <c r="L152" s="66"/>
      <c r="M152" s="73"/>
      <c r="N152" s="66"/>
      <c r="O152" s="66"/>
      <c r="P152" s="66"/>
      <c r="Q152" s="75"/>
      <c r="R152" s="75"/>
      <c r="S152" s="66"/>
      <c r="T152" s="73" t="s">
        <v>25</v>
      </c>
      <c r="U152" s="66"/>
      <c r="V152" s="77">
        <v>5000</v>
      </c>
      <c r="W152" s="66"/>
      <c r="X152" s="66"/>
      <c r="Y152" s="66"/>
      <c r="Z152" s="66"/>
      <c r="AA152" s="66"/>
      <c r="AB152" s="66"/>
      <c r="AC152" s="66"/>
      <c r="AD152" s="66"/>
      <c r="AE152" s="66"/>
      <c r="AF152" s="66"/>
      <c r="AG152" s="66"/>
      <c r="AH152" s="66"/>
      <c r="AI152" s="66"/>
      <c r="AJ152" s="66"/>
      <c r="AK152" s="66"/>
      <c r="AL152" s="66"/>
      <c r="AM152" s="66"/>
      <c r="AN152" s="66"/>
      <c r="AO152" s="66"/>
      <c r="AP152" s="66"/>
      <c r="AQ152" s="74" t="s">
        <v>27</v>
      </c>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c r="BZ152" s="66"/>
      <c r="CA152" s="73"/>
      <c r="CB152" s="66"/>
      <c r="CC152" s="66"/>
      <c r="CD152" s="66"/>
      <c r="CE152" s="66"/>
      <c r="CF152" s="66"/>
      <c r="CG152" s="66"/>
      <c r="CH152" s="66"/>
      <c r="CI152" s="66"/>
    </row>
    <row r="153" spans="1:87" ht="14.5" customHeight="1">
      <c r="A153" s="69" t="s">
        <v>17</v>
      </c>
      <c r="B153" s="69">
        <v>149</v>
      </c>
      <c r="C153" s="73" t="s">
        <v>30</v>
      </c>
      <c r="D153" s="73"/>
      <c r="E153" s="70" t="s">
        <v>1060</v>
      </c>
      <c r="F153" s="70" t="s">
        <v>1063</v>
      </c>
      <c r="G153" s="74"/>
      <c r="H153" s="74"/>
      <c r="I153" s="73">
        <v>6</v>
      </c>
      <c r="J153" s="73"/>
      <c r="K153" s="70" t="s">
        <v>430</v>
      </c>
      <c r="L153" s="66"/>
      <c r="M153" s="73"/>
      <c r="N153" s="66"/>
      <c r="O153" s="66"/>
      <c r="P153" s="66"/>
      <c r="Q153" s="75"/>
      <c r="R153" s="75"/>
      <c r="S153" s="66"/>
      <c r="T153" s="73"/>
      <c r="U153" s="66"/>
      <c r="V153" s="72" t="s">
        <v>471</v>
      </c>
      <c r="W153" s="66"/>
      <c r="X153" s="66"/>
      <c r="Y153" s="66"/>
      <c r="Z153" s="66"/>
      <c r="AA153" s="66"/>
      <c r="AB153" s="66"/>
      <c r="AC153" s="66"/>
      <c r="AD153" s="66"/>
      <c r="AE153" s="66"/>
      <c r="AF153" s="66"/>
      <c r="AG153" s="66"/>
      <c r="AH153" s="66"/>
      <c r="AI153" s="66"/>
      <c r="AJ153" s="66"/>
      <c r="AK153" s="66"/>
      <c r="AL153" s="66"/>
      <c r="AM153" s="66"/>
      <c r="AN153" s="66"/>
      <c r="AO153" s="66"/>
      <c r="AP153" s="66"/>
      <c r="AQ153" s="74"/>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6"/>
      <c r="BS153" s="66"/>
      <c r="BT153" s="66"/>
      <c r="BU153" s="66"/>
      <c r="BV153" s="66"/>
      <c r="BW153" s="66"/>
      <c r="BX153" s="66"/>
      <c r="BY153" s="66"/>
      <c r="BZ153" s="66"/>
      <c r="CA153" s="73"/>
      <c r="CB153" s="66"/>
      <c r="CC153" s="66"/>
      <c r="CD153" s="66"/>
      <c r="CE153" s="66"/>
      <c r="CF153" s="66"/>
      <c r="CG153" s="66"/>
      <c r="CH153" s="66"/>
      <c r="CI153" s="66"/>
    </row>
    <row r="154" spans="1:87" ht="14.5" hidden="1" customHeight="1">
      <c r="A154" s="69" t="s">
        <v>17</v>
      </c>
      <c r="B154" s="69">
        <v>150</v>
      </c>
      <c r="C154" s="73" t="s">
        <v>29</v>
      </c>
      <c r="D154" s="73"/>
      <c r="E154" s="70" t="s">
        <v>1060</v>
      </c>
      <c r="F154" s="70" t="s">
        <v>1063</v>
      </c>
      <c r="G154" s="74"/>
      <c r="H154" s="74"/>
      <c r="I154" s="73">
        <v>5</v>
      </c>
      <c r="J154" s="73"/>
      <c r="K154" s="70" t="s">
        <v>430</v>
      </c>
      <c r="L154" s="66"/>
      <c r="M154" s="73" t="s">
        <v>26</v>
      </c>
      <c r="N154" s="66"/>
      <c r="O154" s="66"/>
      <c r="P154" s="66"/>
      <c r="Q154" s="75"/>
      <c r="R154" s="75"/>
      <c r="S154" s="66"/>
      <c r="T154" s="73"/>
      <c r="U154" s="66"/>
      <c r="V154" s="72" t="s">
        <v>471</v>
      </c>
      <c r="W154" s="66"/>
      <c r="X154" s="66"/>
      <c r="Y154" s="66"/>
      <c r="Z154" s="66"/>
      <c r="AA154" s="66"/>
      <c r="AB154" s="66"/>
      <c r="AC154" s="66"/>
      <c r="AD154" s="66"/>
      <c r="AE154" s="66"/>
      <c r="AF154" s="66"/>
      <c r="AG154" s="66"/>
      <c r="AH154" s="66"/>
      <c r="AI154" s="66"/>
      <c r="AJ154" s="66"/>
      <c r="AK154" s="66"/>
      <c r="AL154" s="66"/>
      <c r="AM154" s="66"/>
      <c r="AN154" s="66"/>
      <c r="AO154" s="66"/>
      <c r="AP154" s="66"/>
      <c r="AQ154" s="74" t="s">
        <v>27</v>
      </c>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6"/>
      <c r="BP154" s="66"/>
      <c r="BQ154" s="66"/>
      <c r="BR154" s="66"/>
      <c r="BS154" s="66"/>
      <c r="BT154" s="66"/>
      <c r="BU154" s="66"/>
      <c r="BV154" s="66"/>
      <c r="BW154" s="66"/>
      <c r="BX154" s="66"/>
      <c r="BY154" s="66"/>
      <c r="BZ154" s="66"/>
      <c r="CA154" s="73"/>
      <c r="CB154" s="66"/>
      <c r="CC154" s="66"/>
      <c r="CD154" s="66"/>
      <c r="CE154" s="66"/>
      <c r="CF154" s="66"/>
      <c r="CG154" s="66"/>
      <c r="CH154" s="66"/>
      <c r="CI154" s="66"/>
    </row>
    <row r="155" spans="1:87" ht="14.5" hidden="1" customHeight="1">
      <c r="A155" s="69" t="s">
        <v>17</v>
      </c>
      <c r="B155" s="69">
        <v>151</v>
      </c>
      <c r="C155" s="73" t="s">
        <v>28</v>
      </c>
      <c r="D155" s="73" t="s">
        <v>24</v>
      </c>
      <c r="E155" s="70" t="s">
        <v>1060</v>
      </c>
      <c r="F155" s="70" t="s">
        <v>1063</v>
      </c>
      <c r="G155" s="74"/>
      <c r="H155" s="74"/>
      <c r="I155" s="73">
        <v>1</v>
      </c>
      <c r="J155" s="73"/>
      <c r="K155" s="70" t="s">
        <v>430</v>
      </c>
      <c r="L155" s="66"/>
      <c r="M155" s="73" t="s">
        <v>26</v>
      </c>
      <c r="N155" s="66"/>
      <c r="O155" s="66"/>
      <c r="P155" s="66"/>
      <c r="Q155" s="75"/>
      <c r="R155" s="75"/>
      <c r="S155" s="66"/>
      <c r="T155" s="73" t="s">
        <v>25</v>
      </c>
      <c r="U155" s="66"/>
      <c r="V155" s="72" t="s">
        <v>471</v>
      </c>
      <c r="W155" s="66"/>
      <c r="X155" s="66"/>
      <c r="Y155" s="66"/>
      <c r="Z155" s="66"/>
      <c r="AA155" s="66"/>
      <c r="AB155" s="66"/>
      <c r="AC155" s="66"/>
      <c r="AD155" s="66"/>
      <c r="AE155" s="66"/>
      <c r="AF155" s="66"/>
      <c r="AG155" s="66"/>
      <c r="AH155" s="66"/>
      <c r="AI155" s="66"/>
      <c r="AJ155" s="66"/>
      <c r="AK155" s="66"/>
      <c r="AL155" s="66"/>
      <c r="AM155" s="66"/>
      <c r="AN155" s="66"/>
      <c r="AO155" s="66"/>
      <c r="AP155" s="66"/>
      <c r="AQ155" s="74" t="s">
        <v>27</v>
      </c>
      <c r="AR155" s="66"/>
      <c r="AS155" s="66"/>
      <c r="AT155" s="66"/>
      <c r="AU155" s="66"/>
      <c r="AV155" s="66"/>
      <c r="AW155" s="66"/>
      <c r="AX155" s="66"/>
      <c r="AY155" s="66"/>
      <c r="AZ155" s="66"/>
      <c r="BA155" s="66"/>
      <c r="BB155" s="66"/>
      <c r="BC155" s="66"/>
      <c r="BD155" s="66"/>
      <c r="BE155" s="66"/>
      <c r="BF155" s="66"/>
      <c r="BG155" s="66"/>
      <c r="BH155" s="66"/>
      <c r="BI155" s="66"/>
      <c r="BJ155" s="66"/>
      <c r="BK155" s="66"/>
      <c r="BL155" s="66"/>
      <c r="BM155" s="66"/>
      <c r="BN155" s="66"/>
      <c r="BO155" s="66"/>
      <c r="BP155" s="66"/>
      <c r="BQ155" s="66"/>
      <c r="BR155" s="66"/>
      <c r="BS155" s="66"/>
      <c r="BT155" s="66"/>
      <c r="BU155" s="66"/>
      <c r="BV155" s="66"/>
      <c r="BW155" s="66"/>
      <c r="BX155" s="66"/>
      <c r="BY155" s="66"/>
      <c r="BZ155" s="66"/>
      <c r="CA155" s="73"/>
      <c r="CB155" s="66"/>
      <c r="CC155" s="66"/>
      <c r="CD155" s="66"/>
      <c r="CE155" s="66"/>
      <c r="CF155" s="66"/>
      <c r="CG155" s="66"/>
      <c r="CH155" s="66"/>
      <c r="CI155" s="66"/>
    </row>
    <row r="156" spans="1:87" ht="14.5" customHeight="1">
      <c r="A156" s="69" t="s">
        <v>17</v>
      </c>
      <c r="B156" s="69">
        <v>152</v>
      </c>
      <c r="C156" s="73" t="s">
        <v>23</v>
      </c>
      <c r="D156" s="73"/>
      <c r="E156" s="70" t="s">
        <v>1060</v>
      </c>
      <c r="F156" s="70" t="s">
        <v>1063</v>
      </c>
      <c r="G156" s="74"/>
      <c r="H156" s="74"/>
      <c r="I156" s="73">
        <v>3</v>
      </c>
      <c r="J156" s="73"/>
      <c r="K156" s="70" t="s">
        <v>430</v>
      </c>
      <c r="L156" s="66"/>
      <c r="M156" s="73" t="s">
        <v>177</v>
      </c>
      <c r="N156" s="73" t="s">
        <v>464</v>
      </c>
      <c r="O156" s="82" t="s">
        <v>1066</v>
      </c>
      <c r="P156" s="66"/>
      <c r="Q156" s="75"/>
      <c r="R156" s="75"/>
      <c r="S156" s="66"/>
      <c r="T156" s="73"/>
      <c r="U156" s="66"/>
      <c r="V156" s="72" t="s">
        <v>471</v>
      </c>
      <c r="W156" s="66"/>
      <c r="X156" s="66"/>
      <c r="Y156" s="66"/>
      <c r="Z156" s="66"/>
      <c r="AA156" s="66"/>
      <c r="AB156" s="66"/>
      <c r="AC156" s="66"/>
      <c r="AD156" s="66"/>
      <c r="AE156" s="66"/>
      <c r="AF156" s="66"/>
      <c r="AG156" s="66"/>
      <c r="AH156" s="66"/>
      <c r="AI156" s="66"/>
      <c r="AJ156" s="66"/>
      <c r="AK156" s="66"/>
      <c r="AL156" s="66"/>
      <c r="AM156" s="66"/>
      <c r="AN156" s="66"/>
      <c r="AO156" s="66"/>
      <c r="AP156" s="66"/>
      <c r="AQ156" s="74"/>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73"/>
      <c r="CB156" s="66"/>
      <c r="CC156" s="66"/>
      <c r="CD156" s="66"/>
      <c r="CE156" s="66"/>
      <c r="CF156" s="66"/>
      <c r="CG156" s="66"/>
      <c r="CH156" s="66"/>
      <c r="CI156" s="66"/>
    </row>
    <row r="157" spans="1:87" ht="14.5" customHeight="1">
      <c r="A157" s="69" t="s">
        <v>17</v>
      </c>
      <c r="B157" s="69">
        <v>153</v>
      </c>
      <c r="C157" s="73" t="s">
        <v>22</v>
      </c>
      <c r="D157" s="73"/>
      <c r="E157" s="70" t="s">
        <v>1060</v>
      </c>
      <c r="F157" s="70" t="s">
        <v>1063</v>
      </c>
      <c r="G157" s="74"/>
      <c r="H157" s="74"/>
      <c r="I157" s="73">
        <v>3</v>
      </c>
      <c r="J157" s="73"/>
      <c r="K157" s="70" t="s">
        <v>430</v>
      </c>
      <c r="L157" s="66"/>
      <c r="M157" s="73" t="s">
        <v>177</v>
      </c>
      <c r="N157" s="73" t="s">
        <v>464</v>
      </c>
      <c r="O157" s="82" t="s">
        <v>1066</v>
      </c>
      <c r="P157" s="66"/>
      <c r="Q157" s="75"/>
      <c r="R157" s="75"/>
      <c r="S157" s="66"/>
      <c r="T157" s="73"/>
      <c r="U157" s="66"/>
      <c r="V157" s="72" t="s">
        <v>471</v>
      </c>
      <c r="W157" s="66"/>
      <c r="X157" s="66"/>
      <c r="Y157" s="66"/>
      <c r="Z157" s="66"/>
      <c r="AA157" s="66"/>
      <c r="AB157" s="66"/>
      <c r="AC157" s="66"/>
      <c r="AD157" s="66"/>
      <c r="AE157" s="66"/>
      <c r="AF157" s="66"/>
      <c r="AG157" s="66"/>
      <c r="AH157" s="66"/>
      <c r="AI157" s="66"/>
      <c r="AJ157" s="66"/>
      <c r="AK157" s="66"/>
      <c r="AL157" s="66"/>
      <c r="AM157" s="66"/>
      <c r="AN157" s="66"/>
      <c r="AO157" s="66"/>
      <c r="AP157" s="66"/>
      <c r="AQ157" s="74"/>
      <c r="AR157" s="66"/>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c r="BZ157" s="66"/>
      <c r="CA157" s="73"/>
      <c r="CB157" s="66"/>
      <c r="CC157" s="66"/>
      <c r="CD157" s="66"/>
      <c r="CE157" s="66"/>
      <c r="CF157" s="66"/>
      <c r="CG157" s="66"/>
      <c r="CH157" s="66"/>
      <c r="CI157" s="66"/>
    </row>
    <row r="158" spans="1:87" ht="14.5" customHeight="1">
      <c r="A158" s="69" t="s">
        <v>17</v>
      </c>
      <c r="B158" s="69">
        <v>154</v>
      </c>
      <c r="C158" s="73" t="s">
        <v>21</v>
      </c>
      <c r="D158" s="73"/>
      <c r="E158" s="70" t="s">
        <v>1060</v>
      </c>
      <c r="F158" s="70" t="s">
        <v>1063</v>
      </c>
      <c r="G158" s="74"/>
      <c r="H158" s="74"/>
      <c r="I158" s="73">
        <v>3</v>
      </c>
      <c r="J158" s="73"/>
      <c r="K158" s="70" t="s">
        <v>430</v>
      </c>
      <c r="L158" s="66"/>
      <c r="M158" s="73" t="s">
        <v>177</v>
      </c>
      <c r="N158" s="66" t="s">
        <v>464</v>
      </c>
      <c r="O158" s="82" t="s">
        <v>1066</v>
      </c>
      <c r="P158" s="66"/>
      <c r="Q158" s="75"/>
      <c r="R158" s="75"/>
      <c r="S158" s="66"/>
      <c r="T158" s="73"/>
      <c r="U158" s="66"/>
      <c r="V158" s="72" t="s">
        <v>471</v>
      </c>
      <c r="W158" s="66"/>
      <c r="X158" s="66"/>
      <c r="Y158" s="66"/>
      <c r="Z158" s="66"/>
      <c r="AA158" s="66"/>
      <c r="AB158" s="66"/>
      <c r="AC158" s="66"/>
      <c r="AD158" s="66"/>
      <c r="AE158" s="66"/>
      <c r="AF158" s="66"/>
      <c r="AG158" s="66"/>
      <c r="AH158" s="66"/>
      <c r="AI158" s="66"/>
      <c r="AJ158" s="66"/>
      <c r="AK158" s="66"/>
      <c r="AL158" s="66"/>
      <c r="AM158" s="66"/>
      <c r="AN158" s="66"/>
      <c r="AO158" s="66"/>
      <c r="AP158" s="66"/>
      <c r="AQ158" s="74"/>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73"/>
      <c r="CB158" s="66"/>
      <c r="CC158" s="66"/>
      <c r="CD158" s="66"/>
      <c r="CE158" s="66"/>
      <c r="CF158" s="66"/>
      <c r="CG158" s="66"/>
      <c r="CH158" s="66"/>
      <c r="CI158" s="66"/>
    </row>
    <row r="159" spans="1:87" ht="14.5" customHeight="1">
      <c r="A159" s="69" t="s">
        <v>17</v>
      </c>
      <c r="B159" s="69">
        <v>155</v>
      </c>
      <c r="C159" s="73" t="s">
        <v>20</v>
      </c>
      <c r="D159" s="73"/>
      <c r="E159" s="70" t="s">
        <v>1060</v>
      </c>
      <c r="F159" s="70" t="s">
        <v>1063</v>
      </c>
      <c r="G159" s="74"/>
      <c r="H159" s="74"/>
      <c r="I159" s="73">
        <v>5</v>
      </c>
      <c r="J159" s="73"/>
      <c r="K159" s="70" t="s">
        <v>430</v>
      </c>
      <c r="L159" s="66"/>
      <c r="M159" s="73" t="s">
        <v>177</v>
      </c>
      <c r="N159" s="66" t="s">
        <v>464</v>
      </c>
      <c r="O159" s="82" t="s">
        <v>1066</v>
      </c>
      <c r="P159" s="66"/>
      <c r="Q159" s="75"/>
      <c r="R159" s="75"/>
      <c r="S159" s="66"/>
      <c r="T159" s="73"/>
      <c r="U159" s="66"/>
      <c r="V159" s="72" t="s">
        <v>471</v>
      </c>
      <c r="W159" s="66"/>
      <c r="X159" s="66"/>
      <c r="Y159" s="66"/>
      <c r="Z159" s="66"/>
      <c r="AA159" s="66"/>
      <c r="AB159" s="66"/>
      <c r="AC159" s="66"/>
      <c r="AD159" s="66"/>
      <c r="AE159" s="66"/>
      <c r="AF159" s="66"/>
      <c r="AG159" s="66"/>
      <c r="AH159" s="66"/>
      <c r="AI159" s="66"/>
      <c r="AJ159" s="66"/>
      <c r="AK159" s="66"/>
      <c r="AL159" s="66"/>
      <c r="AM159" s="66"/>
      <c r="AN159" s="66"/>
      <c r="AO159" s="66"/>
      <c r="AP159" s="66"/>
      <c r="AQ159" s="74"/>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73"/>
      <c r="CB159" s="66"/>
      <c r="CC159" s="66"/>
      <c r="CD159" s="66"/>
      <c r="CE159" s="66"/>
      <c r="CF159" s="66"/>
      <c r="CG159" s="66"/>
      <c r="CH159" s="66"/>
      <c r="CI159" s="66"/>
    </row>
    <row r="160" spans="1:87" ht="14.5" customHeight="1">
      <c r="A160" s="69" t="s">
        <v>17</v>
      </c>
      <c r="B160" s="69">
        <v>156</v>
      </c>
      <c r="C160" s="73" t="s">
        <v>19</v>
      </c>
      <c r="D160" s="73"/>
      <c r="E160" s="70" t="s">
        <v>1060</v>
      </c>
      <c r="F160" s="70" t="s">
        <v>1063</v>
      </c>
      <c r="G160" s="74"/>
      <c r="H160" s="74"/>
      <c r="I160" s="73">
        <v>1</v>
      </c>
      <c r="J160" s="73"/>
      <c r="K160" s="70" t="s">
        <v>430</v>
      </c>
      <c r="L160" s="66"/>
      <c r="M160" s="73" t="s">
        <v>177</v>
      </c>
      <c r="N160" s="66" t="s">
        <v>464</v>
      </c>
      <c r="O160" s="82" t="s">
        <v>1066</v>
      </c>
      <c r="P160" s="66"/>
      <c r="Q160" s="75"/>
      <c r="R160" s="75"/>
      <c r="S160" s="66"/>
      <c r="T160" s="73"/>
      <c r="U160" s="66"/>
      <c r="V160" s="72" t="s">
        <v>471</v>
      </c>
      <c r="W160" s="66"/>
      <c r="X160" s="66"/>
      <c r="Y160" s="66"/>
      <c r="Z160" s="66"/>
      <c r="AA160" s="66"/>
      <c r="AB160" s="66"/>
      <c r="AC160" s="66"/>
      <c r="AD160" s="66"/>
      <c r="AE160" s="66"/>
      <c r="AF160" s="66"/>
      <c r="AG160" s="66"/>
      <c r="AH160" s="66"/>
      <c r="AI160" s="66"/>
      <c r="AJ160" s="66"/>
      <c r="AK160" s="66"/>
      <c r="AL160" s="66"/>
      <c r="AM160" s="66"/>
      <c r="AN160" s="66"/>
      <c r="AO160" s="66"/>
      <c r="AP160" s="66"/>
      <c r="AQ160" s="74"/>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73"/>
      <c r="CB160" s="66"/>
      <c r="CC160" s="66"/>
      <c r="CD160" s="66"/>
      <c r="CE160" s="66"/>
      <c r="CF160" s="66"/>
      <c r="CG160" s="66"/>
      <c r="CH160" s="66"/>
      <c r="CI160" s="66"/>
    </row>
    <row r="161" spans="1:87" ht="14.5" customHeight="1">
      <c r="A161" s="69" t="s">
        <v>17</v>
      </c>
      <c r="B161" s="69">
        <v>157</v>
      </c>
      <c r="C161" s="73" t="s">
        <v>18</v>
      </c>
      <c r="D161" s="73"/>
      <c r="E161" s="70" t="s">
        <v>1060</v>
      </c>
      <c r="F161" s="70" t="s">
        <v>1063</v>
      </c>
      <c r="G161" s="74"/>
      <c r="H161" s="74"/>
      <c r="I161" s="73">
        <v>1</v>
      </c>
      <c r="J161" s="73"/>
      <c r="K161" s="70" t="s">
        <v>430</v>
      </c>
      <c r="L161" s="66"/>
      <c r="M161" s="73" t="s">
        <v>177</v>
      </c>
      <c r="N161" s="66" t="s">
        <v>464</v>
      </c>
      <c r="O161" s="82" t="s">
        <v>1066</v>
      </c>
      <c r="P161" s="66"/>
      <c r="Q161" s="75"/>
      <c r="R161" s="75"/>
      <c r="S161" s="66"/>
      <c r="T161" s="73"/>
      <c r="U161" s="66"/>
      <c r="V161" s="72" t="s">
        <v>471</v>
      </c>
      <c r="W161" s="66"/>
      <c r="X161" s="66"/>
      <c r="Y161" s="66"/>
      <c r="Z161" s="66"/>
      <c r="AA161" s="66"/>
      <c r="AB161" s="66"/>
      <c r="AC161" s="66"/>
      <c r="AD161" s="66"/>
      <c r="AE161" s="66"/>
      <c r="AF161" s="66"/>
      <c r="AG161" s="66"/>
      <c r="AH161" s="66"/>
      <c r="AI161" s="66"/>
      <c r="AJ161" s="66"/>
      <c r="AK161" s="66"/>
      <c r="AL161" s="66"/>
      <c r="AM161" s="66"/>
      <c r="AN161" s="66"/>
      <c r="AO161" s="66"/>
      <c r="AP161" s="66"/>
      <c r="AQ161" s="74"/>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73"/>
      <c r="CB161" s="66"/>
      <c r="CC161" s="66"/>
      <c r="CD161" s="66"/>
      <c r="CE161" s="66"/>
      <c r="CF161" s="66"/>
      <c r="CG161" s="66"/>
      <c r="CH161" s="66"/>
      <c r="CI161" s="66"/>
    </row>
    <row r="162" spans="1:87" ht="14.5" customHeight="1">
      <c r="A162" s="69" t="s">
        <v>17</v>
      </c>
      <c r="B162" s="69">
        <v>158</v>
      </c>
      <c r="C162" s="73" t="s">
        <v>16</v>
      </c>
      <c r="D162" s="73"/>
      <c r="E162" s="70" t="s">
        <v>1060</v>
      </c>
      <c r="F162" s="70" t="s">
        <v>1063</v>
      </c>
      <c r="G162" s="74"/>
      <c r="H162" s="74"/>
      <c r="I162" s="73">
        <v>2</v>
      </c>
      <c r="J162" s="73"/>
      <c r="K162" s="70" t="s">
        <v>430</v>
      </c>
      <c r="L162" s="66"/>
      <c r="M162" s="73" t="s">
        <v>177</v>
      </c>
      <c r="N162" s="66" t="s">
        <v>464</v>
      </c>
      <c r="O162" s="82" t="s">
        <v>1066</v>
      </c>
      <c r="P162" s="66"/>
      <c r="Q162" s="75"/>
      <c r="R162" s="75"/>
      <c r="S162" s="66"/>
      <c r="T162" s="73"/>
      <c r="U162" s="66"/>
      <c r="V162" s="72" t="s">
        <v>471</v>
      </c>
      <c r="W162" s="66"/>
      <c r="X162" s="66"/>
      <c r="Y162" s="66"/>
      <c r="Z162" s="66"/>
      <c r="AA162" s="66"/>
      <c r="AB162" s="66"/>
      <c r="AC162" s="66"/>
      <c r="AD162" s="66"/>
      <c r="AE162" s="66"/>
      <c r="AF162" s="66"/>
      <c r="AG162" s="66"/>
      <c r="AH162" s="66"/>
      <c r="AI162" s="66"/>
      <c r="AJ162" s="66"/>
      <c r="AK162" s="66"/>
      <c r="AL162" s="66"/>
      <c r="AM162" s="66"/>
      <c r="AN162" s="66"/>
      <c r="AO162" s="66"/>
      <c r="AP162" s="66"/>
      <c r="AQ162" s="74"/>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c r="BZ162" s="66"/>
      <c r="CA162" s="73"/>
      <c r="CB162" s="66"/>
      <c r="CC162" s="66"/>
      <c r="CD162" s="66"/>
      <c r="CE162" s="66"/>
      <c r="CF162" s="66"/>
      <c r="CG162" s="66"/>
      <c r="CH162" s="66"/>
      <c r="CI162" s="66"/>
    </row>
    <row r="163" spans="1:87" ht="14.5" customHeight="1">
      <c r="A163" s="69" t="s">
        <v>422</v>
      </c>
      <c r="B163" s="69">
        <v>159</v>
      </c>
      <c r="C163" s="73" t="s">
        <v>15</v>
      </c>
      <c r="D163" s="73" t="s">
        <v>14</v>
      </c>
      <c r="E163" s="70" t="s">
        <v>1060</v>
      </c>
      <c r="F163" s="70" t="s">
        <v>1063</v>
      </c>
      <c r="G163" s="74"/>
      <c r="H163" s="74"/>
      <c r="I163" s="73">
        <v>2</v>
      </c>
      <c r="J163" s="73"/>
      <c r="K163" s="70" t="s">
        <v>430</v>
      </c>
      <c r="L163" s="66"/>
      <c r="M163" s="73" t="s">
        <v>436</v>
      </c>
      <c r="N163" s="66" t="s">
        <v>436</v>
      </c>
      <c r="O163" s="66" t="s">
        <v>1068</v>
      </c>
      <c r="P163" s="66"/>
      <c r="Q163" s="75"/>
      <c r="R163" s="75"/>
      <c r="S163" s="66"/>
      <c r="T163" s="73"/>
      <c r="U163" s="66"/>
      <c r="V163" s="72" t="s">
        <v>471</v>
      </c>
      <c r="W163" s="66"/>
      <c r="X163" s="66"/>
      <c r="Y163" s="66"/>
      <c r="Z163" s="66"/>
      <c r="AA163" s="66"/>
      <c r="AB163" s="66"/>
      <c r="AC163" s="66"/>
      <c r="AD163" s="66"/>
      <c r="AE163" s="66"/>
      <c r="AF163" s="66"/>
      <c r="AG163" s="66"/>
      <c r="AH163" s="66"/>
      <c r="AI163" s="66"/>
      <c r="AJ163" s="66"/>
      <c r="AK163" s="66"/>
      <c r="AL163" s="66"/>
      <c r="AM163" s="66"/>
      <c r="AN163" s="66"/>
      <c r="AO163" s="66"/>
      <c r="AP163" s="66"/>
      <c r="AQ163" s="74"/>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c r="BW163" s="66"/>
      <c r="BX163" s="66"/>
      <c r="BY163" s="66"/>
      <c r="BZ163" s="66"/>
      <c r="CA163" s="73"/>
      <c r="CB163" s="66"/>
      <c r="CC163" s="66"/>
      <c r="CD163" s="66"/>
      <c r="CE163" s="66"/>
      <c r="CF163" s="66"/>
      <c r="CG163" s="66"/>
      <c r="CH163" s="66"/>
      <c r="CI163" s="66"/>
    </row>
    <row r="164" spans="1:87" ht="14.5" customHeight="1">
      <c r="A164" s="69" t="s">
        <v>422</v>
      </c>
      <c r="B164" s="69">
        <v>160</v>
      </c>
      <c r="C164" s="73" t="s">
        <v>11</v>
      </c>
      <c r="D164" s="73" t="s">
        <v>10</v>
      </c>
      <c r="E164" s="70" t="s">
        <v>1060</v>
      </c>
      <c r="F164" s="70" t="s">
        <v>1063</v>
      </c>
      <c r="G164" s="74"/>
      <c r="H164" s="74"/>
      <c r="I164" s="73">
        <v>2</v>
      </c>
      <c r="J164" s="73"/>
      <c r="K164" s="70" t="s">
        <v>430</v>
      </c>
      <c r="L164" s="66"/>
      <c r="M164" s="73" t="s">
        <v>436</v>
      </c>
      <c r="N164" s="66" t="s">
        <v>436</v>
      </c>
      <c r="O164" s="66" t="s">
        <v>1068</v>
      </c>
      <c r="P164" s="66"/>
      <c r="Q164" s="75"/>
      <c r="R164" s="75"/>
      <c r="S164" s="66"/>
      <c r="T164" s="73"/>
      <c r="U164" s="66"/>
      <c r="V164" s="72" t="s">
        <v>471</v>
      </c>
      <c r="W164" s="66"/>
      <c r="X164" s="66"/>
      <c r="Y164" s="66"/>
      <c r="Z164" s="66"/>
      <c r="AA164" s="66"/>
      <c r="AB164" s="66"/>
      <c r="AC164" s="66"/>
      <c r="AD164" s="66"/>
      <c r="AE164" s="66"/>
      <c r="AF164" s="66"/>
      <c r="AG164" s="66"/>
      <c r="AH164" s="66"/>
      <c r="AI164" s="66"/>
      <c r="AJ164" s="66"/>
      <c r="AK164" s="66"/>
      <c r="AL164" s="66"/>
      <c r="AM164" s="66"/>
      <c r="AN164" s="66"/>
      <c r="AO164" s="66"/>
      <c r="AP164" s="66"/>
      <c r="AQ164" s="74"/>
      <c r="AR164" s="66"/>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c r="BW164" s="66"/>
      <c r="BX164" s="66"/>
      <c r="BY164" s="66"/>
      <c r="BZ164" s="66"/>
      <c r="CA164" s="73"/>
      <c r="CB164" s="66"/>
      <c r="CC164" s="66"/>
      <c r="CD164" s="66"/>
      <c r="CE164" s="66"/>
      <c r="CF164" s="66"/>
      <c r="CG164" s="66"/>
      <c r="CH164" s="66"/>
      <c r="CI164" s="66"/>
    </row>
    <row r="165" spans="1:87" ht="14.5" customHeight="1">
      <c r="A165" s="69" t="s">
        <v>423</v>
      </c>
      <c r="B165" s="69">
        <v>161</v>
      </c>
      <c r="C165" s="73" t="s">
        <v>9</v>
      </c>
      <c r="D165" s="73"/>
      <c r="E165" s="70" t="s">
        <v>1060</v>
      </c>
      <c r="F165" s="70" t="s">
        <v>1063</v>
      </c>
      <c r="G165" s="74"/>
      <c r="H165" s="74"/>
      <c r="I165" s="73">
        <v>1</v>
      </c>
      <c r="J165" s="73"/>
      <c r="K165" s="70" t="s">
        <v>430</v>
      </c>
      <c r="L165" s="66"/>
      <c r="M165" s="73"/>
      <c r="N165" s="66"/>
      <c r="O165" s="66"/>
      <c r="P165" s="66"/>
      <c r="Q165" s="75"/>
      <c r="R165" s="75"/>
      <c r="S165" s="66"/>
      <c r="T165" s="73"/>
      <c r="U165" s="66"/>
      <c r="V165" s="72" t="s">
        <v>471</v>
      </c>
      <c r="W165" s="66"/>
      <c r="X165" s="66"/>
      <c r="Y165" s="66"/>
      <c r="Z165" s="66"/>
      <c r="AA165" s="66"/>
      <c r="AB165" s="66"/>
      <c r="AC165" s="66"/>
      <c r="AD165" s="66"/>
      <c r="AE165" s="66"/>
      <c r="AF165" s="66"/>
      <c r="AG165" s="66"/>
      <c r="AH165" s="66"/>
      <c r="AI165" s="66"/>
      <c r="AJ165" s="66"/>
      <c r="AK165" s="66"/>
      <c r="AL165" s="66"/>
      <c r="AM165" s="66"/>
      <c r="AN165" s="66"/>
      <c r="AO165" s="66"/>
      <c r="AP165" s="66"/>
      <c r="AQ165" s="74"/>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73"/>
      <c r="CB165" s="66"/>
      <c r="CC165" s="66"/>
      <c r="CD165" s="66"/>
      <c r="CE165" s="66"/>
      <c r="CF165" s="66"/>
      <c r="CG165" s="66"/>
      <c r="CH165" s="66"/>
      <c r="CI165" s="66"/>
    </row>
    <row r="166" spans="1:87" ht="14.5" customHeight="1">
      <c r="A166" s="69" t="s">
        <v>423</v>
      </c>
      <c r="B166" s="69">
        <v>162</v>
      </c>
      <c r="C166" s="73" t="s">
        <v>8</v>
      </c>
      <c r="D166" s="73"/>
      <c r="E166" s="70" t="s">
        <v>1060</v>
      </c>
      <c r="F166" s="70" t="s">
        <v>1063</v>
      </c>
      <c r="G166" s="74"/>
      <c r="H166" s="74"/>
      <c r="I166" s="73">
        <v>1</v>
      </c>
      <c r="J166" s="73"/>
      <c r="K166" s="70" t="s">
        <v>430</v>
      </c>
      <c r="L166" s="66"/>
      <c r="M166" s="73"/>
      <c r="N166" s="66"/>
      <c r="O166" s="66"/>
      <c r="P166" s="66"/>
      <c r="Q166" s="75"/>
      <c r="R166" s="75"/>
      <c r="S166" s="66"/>
      <c r="T166" s="73"/>
      <c r="U166" s="66"/>
      <c r="V166" s="72" t="s">
        <v>471</v>
      </c>
      <c r="W166" s="66"/>
      <c r="X166" s="66"/>
      <c r="Y166" s="66"/>
      <c r="Z166" s="66"/>
      <c r="AA166" s="66"/>
      <c r="AB166" s="66"/>
      <c r="AC166" s="66"/>
      <c r="AD166" s="66"/>
      <c r="AE166" s="66"/>
      <c r="AF166" s="66"/>
      <c r="AG166" s="66"/>
      <c r="AH166" s="66"/>
      <c r="AI166" s="66"/>
      <c r="AJ166" s="66"/>
      <c r="AK166" s="66"/>
      <c r="AL166" s="66"/>
      <c r="AM166" s="66"/>
      <c r="AN166" s="66"/>
      <c r="AO166" s="66"/>
      <c r="AP166" s="66"/>
      <c r="AQ166" s="74"/>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73"/>
      <c r="CB166" s="66"/>
      <c r="CC166" s="66"/>
      <c r="CD166" s="66"/>
      <c r="CE166" s="66"/>
      <c r="CF166" s="66"/>
      <c r="CG166" s="66"/>
      <c r="CH166" s="66"/>
      <c r="CI166" s="66"/>
    </row>
    <row r="167" spans="1:87" ht="14.5" customHeight="1">
      <c r="A167" s="69" t="s">
        <v>423</v>
      </c>
      <c r="B167" s="69">
        <v>163</v>
      </c>
      <c r="C167" s="73" t="s">
        <v>7</v>
      </c>
      <c r="D167" s="73"/>
      <c r="E167" s="70" t="s">
        <v>1060</v>
      </c>
      <c r="F167" s="70" t="s">
        <v>1063</v>
      </c>
      <c r="G167" s="74"/>
      <c r="H167" s="74"/>
      <c r="I167" s="73">
        <v>1</v>
      </c>
      <c r="J167" s="73"/>
      <c r="K167" s="70" t="s">
        <v>430</v>
      </c>
      <c r="L167" s="66"/>
      <c r="M167" s="73"/>
      <c r="N167" s="66"/>
      <c r="O167" s="66"/>
      <c r="P167" s="66"/>
      <c r="Q167" s="75"/>
      <c r="R167" s="75"/>
      <c r="S167" s="66"/>
      <c r="T167" s="73"/>
      <c r="U167" s="66"/>
      <c r="V167" s="72" t="s">
        <v>471</v>
      </c>
      <c r="W167" s="66"/>
      <c r="X167" s="66"/>
      <c r="Y167" s="66"/>
      <c r="Z167" s="66"/>
      <c r="AA167" s="66"/>
      <c r="AB167" s="66"/>
      <c r="AC167" s="66"/>
      <c r="AD167" s="66"/>
      <c r="AE167" s="66"/>
      <c r="AF167" s="66"/>
      <c r="AG167" s="66"/>
      <c r="AH167" s="66"/>
      <c r="AI167" s="66"/>
      <c r="AJ167" s="66"/>
      <c r="AK167" s="66"/>
      <c r="AL167" s="66"/>
      <c r="AM167" s="66"/>
      <c r="AN167" s="66"/>
      <c r="AO167" s="66"/>
      <c r="AP167" s="66"/>
      <c r="AQ167" s="74"/>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73"/>
      <c r="CB167" s="66"/>
      <c r="CC167" s="66"/>
      <c r="CD167" s="66"/>
      <c r="CE167" s="66"/>
      <c r="CF167" s="66"/>
      <c r="CG167" s="66"/>
      <c r="CH167" s="66"/>
      <c r="CI167" s="66"/>
    </row>
    <row r="168" spans="1:87" ht="14.5" customHeight="1">
      <c r="A168" s="69" t="s">
        <v>1</v>
      </c>
      <c r="B168" s="69">
        <v>164</v>
      </c>
      <c r="C168" s="73" t="s">
        <v>6</v>
      </c>
      <c r="D168" s="73"/>
      <c r="E168" s="70" t="s">
        <v>1060</v>
      </c>
      <c r="F168" s="70" t="s">
        <v>1063</v>
      </c>
      <c r="G168" s="74"/>
      <c r="H168" s="74"/>
      <c r="I168" s="73">
        <v>1</v>
      </c>
      <c r="J168" s="73"/>
      <c r="K168" s="70" t="s">
        <v>430</v>
      </c>
      <c r="L168" s="66"/>
      <c r="M168" s="73"/>
      <c r="N168" s="66"/>
      <c r="O168" s="66"/>
      <c r="P168" s="66"/>
      <c r="Q168" s="75"/>
      <c r="R168" s="75"/>
      <c r="S168" s="66"/>
      <c r="T168" s="73"/>
      <c r="U168" s="66"/>
      <c r="V168" s="72" t="s">
        <v>471</v>
      </c>
      <c r="W168" s="66"/>
      <c r="X168" s="66"/>
      <c r="Y168" s="66"/>
      <c r="Z168" s="66"/>
      <c r="AA168" s="66"/>
      <c r="AB168" s="66"/>
      <c r="AC168" s="66"/>
      <c r="AD168" s="66"/>
      <c r="AE168" s="66"/>
      <c r="AF168" s="66"/>
      <c r="AG168" s="66"/>
      <c r="AH168" s="66"/>
      <c r="AI168" s="66"/>
      <c r="AJ168" s="66"/>
      <c r="AK168" s="66"/>
      <c r="AL168" s="66"/>
      <c r="AM168" s="66"/>
      <c r="AN168" s="66"/>
      <c r="AO168" s="66"/>
      <c r="AP168" s="66"/>
      <c r="AQ168" s="74"/>
      <c r="AR168" s="66"/>
      <c r="AS168" s="66"/>
      <c r="AT168" s="66"/>
      <c r="AU168" s="66"/>
      <c r="AV168" s="66"/>
      <c r="AW168" s="66"/>
      <c r="AX168" s="66"/>
      <c r="AY168" s="66"/>
      <c r="AZ168" s="66"/>
      <c r="BA168" s="66"/>
      <c r="BB168" s="66"/>
      <c r="BC168" s="66"/>
      <c r="BD168" s="66"/>
      <c r="BE168" s="66"/>
      <c r="BF168" s="66"/>
      <c r="BG168" s="66"/>
      <c r="BH168" s="66"/>
      <c r="BI168" s="66"/>
      <c r="BJ168" s="66"/>
      <c r="BK168" s="66"/>
      <c r="BL168" s="66"/>
      <c r="BM168" s="66"/>
      <c r="BN168" s="66"/>
      <c r="BO168" s="66"/>
      <c r="BP168" s="66"/>
      <c r="BQ168" s="66"/>
      <c r="BR168" s="66"/>
      <c r="BS168" s="66"/>
      <c r="BT168" s="66"/>
      <c r="BU168" s="66"/>
      <c r="BV168" s="66"/>
      <c r="BW168" s="66"/>
      <c r="BX168" s="66"/>
      <c r="BY168" s="66"/>
      <c r="BZ168" s="66"/>
      <c r="CA168" s="73"/>
      <c r="CB168" s="66"/>
      <c r="CC168" s="66"/>
      <c r="CD168" s="66"/>
      <c r="CE168" s="66"/>
      <c r="CF168" s="66"/>
      <c r="CG168" s="66"/>
      <c r="CH168" s="66"/>
      <c r="CI168" s="66"/>
    </row>
    <row r="169" spans="1:87" ht="14.5" customHeight="1">
      <c r="A169" s="69" t="s">
        <v>1</v>
      </c>
      <c r="B169" s="69">
        <v>165</v>
      </c>
      <c r="C169" s="73" t="s">
        <v>5</v>
      </c>
      <c r="D169" s="66" t="s">
        <v>4</v>
      </c>
      <c r="E169" s="70" t="s">
        <v>1060</v>
      </c>
      <c r="F169" s="70" t="s">
        <v>1063</v>
      </c>
      <c r="G169" s="74"/>
      <c r="H169" s="74"/>
      <c r="I169" s="73">
        <v>1</v>
      </c>
      <c r="J169" s="73"/>
      <c r="K169" s="70" t="s">
        <v>430</v>
      </c>
      <c r="L169" s="66"/>
      <c r="M169" s="73"/>
      <c r="N169" s="66"/>
      <c r="O169" s="66"/>
      <c r="P169" s="66"/>
      <c r="Q169" s="75"/>
      <c r="R169" s="75"/>
      <c r="S169" s="66"/>
      <c r="T169" s="73"/>
      <c r="U169" s="66"/>
      <c r="V169" s="72" t="s">
        <v>471</v>
      </c>
      <c r="W169" s="66"/>
      <c r="X169" s="66"/>
      <c r="Y169" s="66"/>
      <c r="Z169" s="66"/>
      <c r="AA169" s="66"/>
      <c r="AB169" s="66"/>
      <c r="AC169" s="66"/>
      <c r="AD169" s="66"/>
      <c r="AE169" s="66"/>
      <c r="AF169" s="66"/>
      <c r="AG169" s="66"/>
      <c r="AH169" s="66"/>
      <c r="AI169" s="66"/>
      <c r="AJ169" s="66"/>
      <c r="AK169" s="66"/>
      <c r="AL169" s="66"/>
      <c r="AM169" s="66"/>
      <c r="AN169" s="66"/>
      <c r="AO169" s="66"/>
      <c r="AP169" s="66"/>
      <c r="AQ169" s="74"/>
      <c r="AR169" s="66"/>
      <c r="AS169" s="66"/>
      <c r="AT169" s="66"/>
      <c r="AU169" s="66"/>
      <c r="AV169" s="66"/>
      <c r="AW169" s="66"/>
      <c r="AX169" s="66"/>
      <c r="AY169" s="66"/>
      <c r="AZ169" s="66"/>
      <c r="BA169" s="66"/>
      <c r="BB169" s="66"/>
      <c r="BC169" s="66"/>
      <c r="BD169" s="66"/>
      <c r="BE169" s="66"/>
      <c r="BF169" s="66"/>
      <c r="BG169" s="66"/>
      <c r="BH169" s="66"/>
      <c r="BI169" s="66"/>
      <c r="BJ169" s="66"/>
      <c r="BK169" s="66"/>
      <c r="BL169" s="66"/>
      <c r="BM169" s="66"/>
      <c r="BN169" s="66"/>
      <c r="BO169" s="66"/>
      <c r="BP169" s="66"/>
      <c r="BQ169" s="66"/>
      <c r="BR169" s="66"/>
      <c r="BS169" s="66"/>
      <c r="BT169" s="66"/>
      <c r="BU169" s="66"/>
      <c r="BV169" s="66"/>
      <c r="BW169" s="66"/>
      <c r="BX169" s="66"/>
      <c r="BY169" s="66"/>
      <c r="BZ169" s="66"/>
      <c r="CA169" s="73"/>
      <c r="CB169" s="66"/>
      <c r="CC169" s="66"/>
      <c r="CD169" s="66"/>
      <c r="CE169" s="66"/>
      <c r="CF169" s="66"/>
      <c r="CG169" s="66"/>
      <c r="CH169" s="66"/>
      <c r="CI169" s="66"/>
    </row>
    <row r="170" spans="1:87" ht="14.5" customHeight="1">
      <c r="A170" s="69" t="s">
        <v>1</v>
      </c>
      <c r="B170" s="69">
        <v>166</v>
      </c>
      <c r="C170" s="73" t="s">
        <v>3</v>
      </c>
      <c r="D170" s="73"/>
      <c r="E170" s="70" t="s">
        <v>1060</v>
      </c>
      <c r="F170" s="70" t="s">
        <v>1063</v>
      </c>
      <c r="G170" s="74"/>
      <c r="H170" s="74"/>
      <c r="I170" s="73">
        <v>4</v>
      </c>
      <c r="J170" s="73"/>
      <c r="K170" s="70" t="s">
        <v>430</v>
      </c>
      <c r="L170" s="66"/>
      <c r="M170" s="73"/>
      <c r="N170" s="66"/>
      <c r="O170" s="66"/>
      <c r="P170" s="66"/>
      <c r="Q170" s="75"/>
      <c r="R170" s="75"/>
      <c r="S170" s="66"/>
      <c r="T170" s="73"/>
      <c r="U170" s="66"/>
      <c r="V170" s="72" t="s">
        <v>471</v>
      </c>
      <c r="W170" s="66"/>
      <c r="X170" s="66"/>
      <c r="Y170" s="66"/>
      <c r="Z170" s="66"/>
      <c r="AA170" s="66"/>
      <c r="AB170" s="66"/>
      <c r="AC170" s="66"/>
      <c r="AD170" s="66"/>
      <c r="AE170" s="66"/>
      <c r="AF170" s="66"/>
      <c r="AG170" s="66"/>
      <c r="AH170" s="66"/>
      <c r="AI170" s="66"/>
      <c r="AJ170" s="66"/>
      <c r="AK170" s="66"/>
      <c r="AL170" s="66"/>
      <c r="AM170" s="66"/>
      <c r="AN170" s="66"/>
      <c r="AO170" s="66"/>
      <c r="AP170" s="66"/>
      <c r="AQ170" s="74"/>
      <c r="AR170" s="66"/>
      <c r="AS170" s="66"/>
      <c r="AT170" s="66"/>
      <c r="AU170" s="66"/>
      <c r="AV170" s="66"/>
      <c r="AW170" s="66"/>
      <c r="AX170" s="66"/>
      <c r="AY170" s="66"/>
      <c r="AZ170" s="66"/>
      <c r="BA170" s="66"/>
      <c r="BB170" s="66"/>
      <c r="BC170" s="66"/>
      <c r="BD170" s="66"/>
      <c r="BE170" s="66"/>
      <c r="BF170" s="66"/>
      <c r="BG170" s="66"/>
      <c r="BH170" s="66"/>
      <c r="BI170" s="66"/>
      <c r="BJ170" s="66"/>
      <c r="BK170" s="66"/>
      <c r="BL170" s="66"/>
      <c r="BM170" s="66"/>
      <c r="BN170" s="66"/>
      <c r="BO170" s="66"/>
      <c r="BP170" s="66"/>
      <c r="BQ170" s="66"/>
      <c r="BR170" s="66"/>
      <c r="BS170" s="66"/>
      <c r="BT170" s="66"/>
      <c r="BU170" s="66"/>
      <c r="BV170" s="66"/>
      <c r="BW170" s="66"/>
      <c r="BX170" s="66"/>
      <c r="BY170" s="66"/>
      <c r="BZ170" s="66"/>
      <c r="CA170" s="73"/>
      <c r="CB170" s="66"/>
      <c r="CC170" s="66"/>
      <c r="CD170" s="66"/>
      <c r="CE170" s="66"/>
      <c r="CF170" s="66"/>
      <c r="CG170" s="66"/>
      <c r="CH170" s="66"/>
      <c r="CI170" s="66"/>
    </row>
    <row r="171" spans="1:87" ht="14.5" customHeight="1">
      <c r="A171" s="69" t="s">
        <v>1</v>
      </c>
      <c r="B171" s="69">
        <v>167</v>
      </c>
      <c r="C171" s="73" t="s">
        <v>2</v>
      </c>
      <c r="D171" s="73"/>
      <c r="E171" s="70" t="s">
        <v>1060</v>
      </c>
      <c r="F171" s="70" t="s">
        <v>1063</v>
      </c>
      <c r="G171" s="74"/>
      <c r="H171" s="74"/>
      <c r="I171" s="73">
        <v>2</v>
      </c>
      <c r="J171" s="73"/>
      <c r="K171" s="70" t="s">
        <v>430</v>
      </c>
      <c r="L171" s="66"/>
      <c r="M171" s="73"/>
      <c r="N171" s="66"/>
      <c r="O171" s="66"/>
      <c r="P171" s="66"/>
      <c r="Q171" s="75"/>
      <c r="R171" s="75"/>
      <c r="S171" s="66"/>
      <c r="T171" s="73"/>
      <c r="U171" s="66"/>
      <c r="V171" s="72" t="s">
        <v>471</v>
      </c>
      <c r="W171" s="66"/>
      <c r="X171" s="66"/>
      <c r="Y171" s="66"/>
      <c r="Z171" s="66"/>
      <c r="AA171" s="66"/>
      <c r="AB171" s="66"/>
      <c r="AC171" s="66"/>
      <c r="AD171" s="66"/>
      <c r="AE171" s="66"/>
      <c r="AF171" s="66"/>
      <c r="AG171" s="66"/>
      <c r="AH171" s="66"/>
      <c r="AI171" s="66"/>
      <c r="AJ171" s="66"/>
      <c r="AK171" s="66"/>
      <c r="AL171" s="66"/>
      <c r="AM171" s="66"/>
      <c r="AN171" s="66"/>
      <c r="AO171" s="66"/>
      <c r="AP171" s="66"/>
      <c r="AQ171" s="74"/>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73"/>
      <c r="CB171" s="66"/>
      <c r="CC171" s="66"/>
      <c r="CD171" s="66"/>
      <c r="CE171" s="66"/>
      <c r="CF171" s="66"/>
      <c r="CG171" s="66"/>
      <c r="CH171" s="66"/>
      <c r="CI171" s="66"/>
    </row>
    <row r="172" spans="1:87" ht="14.5" customHeight="1">
      <c r="A172" s="69" t="s">
        <v>1</v>
      </c>
      <c r="B172" s="69">
        <v>168</v>
      </c>
      <c r="C172" s="73" t="s">
        <v>0</v>
      </c>
      <c r="D172" s="73"/>
      <c r="E172" s="70" t="s">
        <v>1060</v>
      </c>
      <c r="F172" s="70" t="s">
        <v>1063</v>
      </c>
      <c r="G172" s="74"/>
      <c r="H172" s="74"/>
      <c r="I172" s="73">
        <v>1</v>
      </c>
      <c r="J172" s="73"/>
      <c r="K172" s="70" t="s">
        <v>430</v>
      </c>
      <c r="L172" s="66"/>
      <c r="M172" s="73"/>
      <c r="N172" s="66"/>
      <c r="O172" s="66"/>
      <c r="P172" s="66"/>
      <c r="Q172" s="75"/>
      <c r="R172" s="75"/>
      <c r="S172" s="66"/>
      <c r="T172" s="73"/>
      <c r="U172" s="66"/>
      <c r="V172" s="72" t="s">
        <v>471</v>
      </c>
      <c r="W172" s="66"/>
      <c r="X172" s="66"/>
      <c r="Y172" s="66"/>
      <c r="Z172" s="66"/>
      <c r="AA172" s="66"/>
      <c r="AB172" s="66"/>
      <c r="AC172" s="66"/>
      <c r="AD172" s="66"/>
      <c r="AE172" s="66"/>
      <c r="AF172" s="66"/>
      <c r="AG172" s="66"/>
      <c r="AH172" s="66"/>
      <c r="AI172" s="66"/>
      <c r="AJ172" s="66"/>
      <c r="AK172" s="66"/>
      <c r="AL172" s="66"/>
      <c r="AM172" s="66"/>
      <c r="AN172" s="66"/>
      <c r="AO172" s="66"/>
      <c r="AP172" s="66"/>
      <c r="AQ172" s="74"/>
      <c r="AR172" s="66"/>
      <c r="AS172" s="66"/>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c r="BV172" s="66"/>
      <c r="BW172" s="66"/>
      <c r="BX172" s="66"/>
      <c r="BY172" s="66"/>
      <c r="BZ172" s="66"/>
      <c r="CA172" s="73"/>
      <c r="CB172" s="66"/>
      <c r="CC172" s="66"/>
      <c r="CD172" s="66"/>
      <c r="CE172" s="66"/>
      <c r="CF172" s="66"/>
      <c r="CG172" s="66"/>
      <c r="CH172" s="66"/>
      <c r="CI172" s="66"/>
    </row>
    <row r="173" spans="1:87" ht="14.5" customHeight="1">
      <c r="A173" s="69" t="s">
        <v>909</v>
      </c>
      <c r="B173" s="69">
        <v>169</v>
      </c>
      <c r="C173" s="78" t="s">
        <v>1057</v>
      </c>
      <c r="D173" s="79" t="s">
        <v>1064</v>
      </c>
      <c r="E173" s="70" t="s">
        <v>1059</v>
      </c>
      <c r="F173" s="70" t="s">
        <v>1063</v>
      </c>
      <c r="G173" s="66" t="s">
        <v>72</v>
      </c>
      <c r="H173" s="66" t="s">
        <v>84</v>
      </c>
      <c r="I173" s="73">
        <v>1</v>
      </c>
      <c r="J173" s="66"/>
      <c r="K173" s="70" t="s">
        <v>430</v>
      </c>
      <c r="L173" s="66"/>
      <c r="M173" s="82" t="s">
        <v>41</v>
      </c>
      <c r="N173" s="82" t="s">
        <v>435</v>
      </c>
      <c r="O173" s="82" t="s">
        <v>1068</v>
      </c>
      <c r="P173" s="66"/>
      <c r="Q173" s="82" t="s">
        <v>224</v>
      </c>
      <c r="R173" s="66"/>
      <c r="S173" s="66"/>
      <c r="T173" s="82" t="s">
        <v>918</v>
      </c>
      <c r="U173" s="66"/>
      <c r="V173" s="86">
        <v>10000</v>
      </c>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c r="BV173" s="66"/>
      <c r="BW173" s="66"/>
      <c r="BX173" s="66"/>
      <c r="BY173" s="66"/>
      <c r="BZ173" s="66"/>
      <c r="CA173" s="66"/>
      <c r="CB173" s="66"/>
      <c r="CC173" s="66"/>
      <c r="CD173" s="66"/>
      <c r="CE173" s="66"/>
      <c r="CF173" s="66"/>
      <c r="CG173" s="66"/>
      <c r="CH173" s="66"/>
      <c r="CI173" s="66"/>
    </row>
    <row r="174" spans="1:87" ht="14.5" customHeight="1">
      <c r="A174" s="69" t="s">
        <v>909</v>
      </c>
      <c r="B174" s="69">
        <v>170</v>
      </c>
      <c r="C174" s="78" t="s">
        <v>468</v>
      </c>
      <c r="D174" s="79" t="s">
        <v>531</v>
      </c>
      <c r="E174" s="70" t="s">
        <v>1059</v>
      </c>
      <c r="F174" s="70" t="s">
        <v>1063</v>
      </c>
      <c r="G174" s="66" t="s">
        <v>72</v>
      </c>
      <c r="H174" s="66" t="s">
        <v>100</v>
      </c>
      <c r="I174" s="73">
        <v>6</v>
      </c>
      <c r="J174" s="66"/>
      <c r="K174" s="70" t="s">
        <v>430</v>
      </c>
      <c r="L174" s="66"/>
      <c r="M174" s="82" t="s">
        <v>177</v>
      </c>
      <c r="N174" s="82" t="s">
        <v>464</v>
      </c>
      <c r="O174" s="82" t="s">
        <v>1066</v>
      </c>
      <c r="P174" s="66"/>
      <c r="Q174" s="82" t="s">
        <v>469</v>
      </c>
      <c r="R174" s="66"/>
      <c r="S174" s="66"/>
      <c r="T174" s="82" t="s">
        <v>942</v>
      </c>
      <c r="U174" s="66"/>
      <c r="V174" s="86">
        <v>2530</v>
      </c>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6"/>
      <c r="BJ174" s="66"/>
      <c r="BK174" s="66"/>
      <c r="BL174" s="66"/>
      <c r="BM174" s="66"/>
      <c r="BN174" s="66"/>
      <c r="BO174" s="66"/>
      <c r="BP174" s="66"/>
      <c r="BQ174" s="66"/>
      <c r="BR174" s="66"/>
      <c r="BS174" s="66"/>
      <c r="BT174" s="66"/>
      <c r="BU174" s="66"/>
      <c r="BV174" s="66"/>
      <c r="BW174" s="66"/>
      <c r="BX174" s="66"/>
      <c r="BY174" s="66"/>
      <c r="BZ174" s="66"/>
      <c r="CA174" s="66"/>
      <c r="CB174" s="66"/>
      <c r="CC174" s="66"/>
      <c r="CD174" s="66"/>
      <c r="CE174" s="66"/>
      <c r="CF174" s="66"/>
      <c r="CG174" s="66"/>
      <c r="CH174" s="66"/>
      <c r="CI174" s="66"/>
    </row>
    <row r="175" spans="1:87" ht="14.5" customHeight="1">
      <c r="A175" s="69" t="s">
        <v>909</v>
      </c>
      <c r="B175" s="69">
        <v>171</v>
      </c>
      <c r="C175" s="78" t="s">
        <v>494</v>
      </c>
      <c r="D175" s="79" t="s">
        <v>534</v>
      </c>
      <c r="E175" s="70" t="s">
        <v>1059</v>
      </c>
      <c r="F175" s="70" t="s">
        <v>1063</v>
      </c>
      <c r="G175" s="66" t="s">
        <v>72</v>
      </c>
      <c r="H175" s="66" t="s">
        <v>100</v>
      </c>
      <c r="I175" s="73">
        <v>5</v>
      </c>
      <c r="J175" s="66"/>
      <c r="K175" s="70" t="s">
        <v>430</v>
      </c>
      <c r="L175" s="66"/>
      <c r="M175" s="82" t="s">
        <v>213</v>
      </c>
      <c r="N175" s="82" t="s">
        <v>431</v>
      </c>
      <c r="O175" s="82" t="s">
        <v>1066</v>
      </c>
      <c r="P175" s="66"/>
      <c r="Q175" s="82" t="s">
        <v>498</v>
      </c>
      <c r="R175" s="66"/>
      <c r="S175" s="66"/>
      <c r="T175" s="82" t="s">
        <v>499</v>
      </c>
      <c r="U175" s="66"/>
      <c r="V175" s="86">
        <v>560</v>
      </c>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6"/>
      <c r="BJ175" s="66"/>
      <c r="BK175" s="66"/>
      <c r="BL175" s="66"/>
      <c r="BM175" s="66"/>
      <c r="BN175" s="66"/>
      <c r="BO175" s="66"/>
      <c r="BP175" s="66"/>
      <c r="BQ175" s="66"/>
      <c r="BR175" s="66"/>
      <c r="BS175" s="66"/>
      <c r="BT175" s="66"/>
      <c r="BU175" s="66"/>
      <c r="BV175" s="66"/>
      <c r="BW175" s="66"/>
      <c r="BX175" s="66"/>
      <c r="BY175" s="66"/>
      <c r="BZ175" s="66"/>
      <c r="CA175" s="66"/>
      <c r="CB175" s="66"/>
      <c r="CC175" s="66"/>
      <c r="CD175" s="66"/>
      <c r="CE175" s="66"/>
      <c r="CF175" s="66"/>
      <c r="CG175" s="66"/>
      <c r="CH175" s="66"/>
      <c r="CI175" s="66"/>
    </row>
    <row r="176" spans="1:87" ht="14.5" hidden="1" customHeight="1">
      <c r="A176" s="69" t="s">
        <v>205</v>
      </c>
      <c r="B176" s="69">
        <v>172</v>
      </c>
      <c r="C176" s="70" t="s">
        <v>266</v>
      </c>
      <c r="D176" s="70"/>
      <c r="E176" s="70" t="s">
        <v>1060</v>
      </c>
      <c r="F176" s="70" t="s">
        <v>1063</v>
      </c>
      <c r="G176" s="70" t="s">
        <v>85</v>
      </c>
      <c r="H176" s="70" t="s">
        <v>84</v>
      </c>
      <c r="I176" s="70">
        <v>1</v>
      </c>
      <c r="J176" s="70"/>
      <c r="K176" s="70" t="s">
        <v>430</v>
      </c>
      <c r="L176" s="66"/>
      <c r="M176" s="70" t="s">
        <v>213</v>
      </c>
      <c r="N176" s="66" t="s">
        <v>575</v>
      </c>
      <c r="O176" s="66" t="s">
        <v>1067</v>
      </c>
      <c r="P176" s="66"/>
      <c r="Q176" s="71" t="s">
        <v>224</v>
      </c>
      <c r="R176" s="70" t="s">
        <v>223</v>
      </c>
      <c r="S176" s="66"/>
      <c r="T176" s="70" t="s">
        <v>63</v>
      </c>
      <c r="U176" s="66"/>
      <c r="V176" s="72">
        <v>325</v>
      </c>
      <c r="W176" s="66"/>
      <c r="X176" s="66"/>
      <c r="Y176" s="66"/>
      <c r="Z176" s="66"/>
      <c r="AA176" s="66"/>
      <c r="AB176" s="66"/>
      <c r="AC176" s="66"/>
      <c r="AD176" s="66"/>
      <c r="AE176" s="66"/>
      <c r="AF176" s="66"/>
      <c r="AG176" s="66"/>
      <c r="AH176" s="66"/>
      <c r="AI176" s="66"/>
      <c r="AJ176" s="66"/>
      <c r="AK176" s="66"/>
      <c r="AL176" s="66"/>
      <c r="AM176" s="66"/>
      <c r="AN176" s="66"/>
      <c r="AO176" s="66"/>
      <c r="AP176" s="66"/>
      <c r="AQ176" s="70" t="s">
        <v>36</v>
      </c>
      <c r="AR176" s="66"/>
      <c r="AS176" s="66"/>
      <c r="AT176" s="66"/>
      <c r="AU176" s="66"/>
      <c r="AV176" s="66"/>
      <c r="AW176" s="66"/>
      <c r="AX176" s="66"/>
      <c r="AY176" s="66"/>
      <c r="AZ176" s="66"/>
      <c r="BA176" s="66"/>
      <c r="BB176" s="66"/>
      <c r="BC176" s="66"/>
      <c r="BD176" s="66"/>
      <c r="BE176" s="66"/>
      <c r="BF176" s="66"/>
      <c r="BG176" s="66"/>
      <c r="BH176" s="66"/>
      <c r="BI176" s="66"/>
      <c r="BJ176" s="66"/>
      <c r="BK176" s="66"/>
      <c r="BL176" s="66"/>
      <c r="BM176" s="66"/>
      <c r="BN176" s="66"/>
      <c r="BO176" s="66"/>
      <c r="BP176" s="66"/>
      <c r="BQ176" s="66"/>
      <c r="BR176" s="66"/>
      <c r="BS176" s="66"/>
      <c r="BT176" s="66"/>
      <c r="BU176" s="66"/>
      <c r="BV176" s="66"/>
      <c r="BW176" s="66"/>
      <c r="BX176" s="66"/>
      <c r="BY176" s="66"/>
      <c r="BZ176" s="66"/>
      <c r="CA176" s="70" t="s">
        <v>79</v>
      </c>
      <c r="CB176" s="66"/>
      <c r="CC176" s="66"/>
      <c r="CD176" s="66"/>
      <c r="CE176" s="66"/>
      <c r="CF176" s="66"/>
      <c r="CG176" s="66"/>
      <c r="CH176" s="66"/>
      <c r="CI176" s="66"/>
    </row>
    <row r="177" spans="1:87" ht="14.5" customHeight="1">
      <c r="A177" s="69" t="s">
        <v>205</v>
      </c>
      <c r="B177" s="69">
        <v>173</v>
      </c>
      <c r="C177" s="70" t="s">
        <v>295</v>
      </c>
      <c r="D177" s="70"/>
      <c r="E177" s="70" t="s">
        <v>1060</v>
      </c>
      <c r="F177" s="70" t="s">
        <v>1063</v>
      </c>
      <c r="G177" s="70" t="s">
        <v>85</v>
      </c>
      <c r="H177" s="70" t="s">
        <v>84</v>
      </c>
      <c r="I177" s="70">
        <v>1</v>
      </c>
      <c r="J177" s="70"/>
      <c r="K177" s="70" t="s">
        <v>430</v>
      </c>
      <c r="L177" s="66"/>
      <c r="M177" s="70" t="s">
        <v>41</v>
      </c>
      <c r="N177" s="66" t="s">
        <v>565</v>
      </c>
      <c r="O177" s="66" t="s">
        <v>1067</v>
      </c>
      <c r="P177" s="66"/>
      <c r="Q177" s="71" t="s">
        <v>224</v>
      </c>
      <c r="R177" s="70" t="s">
        <v>223</v>
      </c>
      <c r="S177" s="66"/>
      <c r="T177" s="70" t="s">
        <v>63</v>
      </c>
      <c r="U177" s="66"/>
      <c r="V177" s="72">
        <v>240</v>
      </c>
      <c r="W177" s="66"/>
      <c r="X177" s="66"/>
      <c r="Y177" s="66"/>
      <c r="Z177" s="66"/>
      <c r="AA177" s="66"/>
      <c r="AB177" s="66"/>
      <c r="AC177" s="66"/>
      <c r="AD177" s="66"/>
      <c r="AE177" s="66"/>
      <c r="AF177" s="66"/>
      <c r="AG177" s="66"/>
      <c r="AH177" s="66"/>
      <c r="AI177" s="66"/>
      <c r="AJ177" s="66"/>
      <c r="AK177" s="66"/>
      <c r="AL177" s="66"/>
      <c r="AM177" s="66"/>
      <c r="AN177" s="66"/>
      <c r="AO177" s="66"/>
      <c r="AP177" s="66"/>
      <c r="AQ177" s="70" t="s">
        <v>45</v>
      </c>
      <c r="AR177" s="66"/>
      <c r="AS177" s="66"/>
      <c r="AT177" s="66"/>
      <c r="AU177" s="66"/>
      <c r="AV177" s="66"/>
      <c r="AW177" s="66"/>
      <c r="AX177" s="66"/>
      <c r="AY177" s="66"/>
      <c r="AZ177" s="66"/>
      <c r="BA177" s="66"/>
      <c r="BB177" s="66"/>
      <c r="BC177" s="66"/>
      <c r="BD177" s="66"/>
      <c r="BE177" s="66"/>
      <c r="BF177" s="66"/>
      <c r="BG177" s="66"/>
      <c r="BH177" s="66"/>
      <c r="BI177" s="66"/>
      <c r="BJ177" s="66"/>
      <c r="BK177" s="66"/>
      <c r="BL177" s="66"/>
      <c r="BM177" s="66"/>
      <c r="BN177" s="66"/>
      <c r="BO177" s="66"/>
      <c r="BP177" s="66"/>
      <c r="BQ177" s="66"/>
      <c r="BR177" s="66"/>
      <c r="BS177" s="66"/>
      <c r="BT177" s="66"/>
      <c r="BU177" s="66"/>
      <c r="BV177" s="66"/>
      <c r="BW177" s="66"/>
      <c r="BX177" s="66"/>
      <c r="BY177" s="66"/>
      <c r="BZ177" s="66"/>
      <c r="CA177" s="70"/>
      <c r="CB177" s="66"/>
      <c r="CC177" s="66"/>
      <c r="CD177" s="66"/>
      <c r="CE177" s="66"/>
      <c r="CF177" s="66"/>
      <c r="CG177" s="66"/>
      <c r="CH177" s="66"/>
      <c r="CI177" s="66"/>
    </row>
    <row r="178" spans="1:87" ht="14.5" customHeight="1">
      <c r="A178" s="69" t="s">
        <v>909</v>
      </c>
      <c r="B178" s="69">
        <v>174</v>
      </c>
      <c r="C178" s="80" t="s">
        <v>559</v>
      </c>
      <c r="D178" s="81" t="s">
        <v>913</v>
      </c>
      <c r="E178" s="70" t="s">
        <v>1059</v>
      </c>
      <c r="F178" s="70" t="s">
        <v>1063</v>
      </c>
      <c r="G178" s="66" t="s">
        <v>85</v>
      </c>
      <c r="H178" s="66" t="s">
        <v>84</v>
      </c>
      <c r="I178" s="73">
        <v>5</v>
      </c>
      <c r="J178" s="66"/>
      <c r="K178" s="70" t="s">
        <v>430</v>
      </c>
      <c r="L178" s="66"/>
      <c r="M178" s="82" t="s">
        <v>213</v>
      </c>
      <c r="N178" s="82"/>
      <c r="O178" s="82"/>
      <c r="P178" s="66"/>
      <c r="Q178" s="82" t="s">
        <v>510</v>
      </c>
      <c r="R178" s="66"/>
      <c r="S178" s="66"/>
      <c r="T178" s="82" t="s">
        <v>963</v>
      </c>
      <c r="U178" s="66"/>
      <c r="V178" s="86">
        <v>20</v>
      </c>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66"/>
      <c r="BG178" s="66"/>
      <c r="BH178" s="66"/>
      <c r="BI178" s="66"/>
      <c r="BJ178" s="66"/>
      <c r="BK178" s="66"/>
      <c r="BL178" s="66"/>
      <c r="BM178" s="66"/>
      <c r="BN178" s="66"/>
      <c r="BO178" s="66"/>
      <c r="BP178" s="66"/>
      <c r="BQ178" s="66"/>
      <c r="BR178" s="66"/>
      <c r="BS178" s="66"/>
      <c r="BT178" s="66"/>
      <c r="BU178" s="66"/>
      <c r="BV178" s="66"/>
      <c r="BW178" s="66"/>
      <c r="BX178" s="66"/>
      <c r="BY178" s="66"/>
      <c r="BZ178" s="66"/>
      <c r="CA178" s="66"/>
      <c r="CB178" s="66"/>
      <c r="CC178" s="66"/>
      <c r="CD178" s="66"/>
      <c r="CE178" s="66"/>
      <c r="CF178" s="66"/>
      <c r="CG178" s="66"/>
      <c r="CH178" s="66"/>
      <c r="CI178" s="66"/>
    </row>
    <row r="179" spans="1:87" ht="14.5" customHeight="1">
      <c r="A179" s="69" t="s">
        <v>909</v>
      </c>
      <c r="B179" s="69">
        <v>175</v>
      </c>
      <c r="C179" s="80" t="s">
        <v>907</v>
      </c>
      <c r="D179" s="66" t="s">
        <v>914</v>
      </c>
      <c r="E179" s="70" t="s">
        <v>1059</v>
      </c>
      <c r="F179" s="70" t="s">
        <v>1063</v>
      </c>
      <c r="G179" s="66" t="s">
        <v>85</v>
      </c>
      <c r="H179" s="66" t="s">
        <v>71</v>
      </c>
      <c r="I179" s="73">
        <v>1</v>
      </c>
      <c r="J179" s="66"/>
      <c r="K179" s="70" t="s">
        <v>430</v>
      </c>
      <c r="L179" s="66"/>
      <c r="M179" s="82" t="s">
        <v>987</v>
      </c>
      <c r="N179" s="82"/>
      <c r="O179" s="82"/>
      <c r="P179" s="66"/>
      <c r="Q179" s="82" t="s">
        <v>203</v>
      </c>
      <c r="R179" s="66"/>
      <c r="S179" s="66"/>
      <c r="T179" s="82" t="s">
        <v>918</v>
      </c>
      <c r="U179" s="66"/>
      <c r="V179" s="72" t="s">
        <v>471</v>
      </c>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c r="BW179" s="66"/>
      <c r="BX179" s="66"/>
      <c r="BY179" s="66"/>
      <c r="BZ179" s="66"/>
      <c r="CA179" s="66"/>
      <c r="CB179" s="66"/>
      <c r="CC179" s="66"/>
      <c r="CD179" s="66"/>
      <c r="CE179" s="66"/>
      <c r="CF179" s="66"/>
      <c r="CG179" s="66"/>
      <c r="CH179" s="66"/>
      <c r="CI179" s="66"/>
    </row>
    <row r="180" spans="1:87" ht="14.5" customHeight="1">
      <c r="A180" s="69" t="s">
        <v>909</v>
      </c>
      <c r="B180" s="69">
        <v>176</v>
      </c>
      <c r="C180" s="80" t="s">
        <v>1043</v>
      </c>
      <c r="D180" s="66"/>
      <c r="E180" s="70" t="s">
        <v>1059</v>
      </c>
      <c r="F180" s="70" t="s">
        <v>1063</v>
      </c>
      <c r="G180" s="66"/>
      <c r="H180" s="66"/>
      <c r="I180" s="73">
        <v>2</v>
      </c>
      <c r="J180" s="66"/>
      <c r="K180" s="70" t="s">
        <v>430</v>
      </c>
      <c r="L180" s="66"/>
      <c r="M180" s="82"/>
      <c r="N180" s="82"/>
      <c r="O180" s="82"/>
      <c r="P180" s="66"/>
      <c r="Q180" s="82"/>
      <c r="R180" s="66"/>
      <c r="S180" s="66"/>
      <c r="T180" s="82"/>
      <c r="U180" s="66"/>
      <c r="V180" s="72">
        <v>7</v>
      </c>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c r="CA180" s="66"/>
      <c r="CB180" s="66"/>
      <c r="CC180" s="66"/>
      <c r="CD180" s="66"/>
      <c r="CE180" s="66"/>
      <c r="CF180" s="66"/>
      <c r="CG180" s="66"/>
      <c r="CH180" s="66"/>
      <c r="CI180" s="66"/>
    </row>
    <row r="181" spans="1:87" ht="14.5" customHeight="1">
      <c r="A181" s="69" t="s">
        <v>909</v>
      </c>
      <c r="B181" s="69">
        <v>177</v>
      </c>
      <c r="C181" s="80" t="s">
        <v>1044</v>
      </c>
      <c r="D181" s="66"/>
      <c r="E181" s="70" t="s">
        <v>1059</v>
      </c>
      <c r="F181" s="70" t="s">
        <v>1063</v>
      </c>
      <c r="G181" s="66"/>
      <c r="H181" s="66"/>
      <c r="I181" s="73">
        <v>4</v>
      </c>
      <c r="J181" s="66"/>
      <c r="K181" s="70" t="s">
        <v>430</v>
      </c>
      <c r="L181" s="66"/>
      <c r="M181" s="82"/>
      <c r="N181" s="82"/>
      <c r="O181" s="82"/>
      <c r="P181" s="66"/>
      <c r="Q181" s="82"/>
      <c r="R181" s="66"/>
      <c r="S181" s="66"/>
      <c r="T181" s="82"/>
      <c r="U181" s="66"/>
      <c r="V181" s="72">
        <v>7.34</v>
      </c>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c r="CA181" s="66"/>
      <c r="CB181" s="66"/>
      <c r="CC181" s="66"/>
      <c r="CD181" s="66"/>
      <c r="CE181" s="66"/>
      <c r="CF181" s="66"/>
      <c r="CG181" s="66"/>
      <c r="CH181" s="66"/>
      <c r="CI181" s="66"/>
    </row>
    <row r="182" spans="1:87" ht="14.5" customHeight="1">
      <c r="A182" s="69" t="s">
        <v>909</v>
      </c>
      <c r="B182" s="69">
        <v>178</v>
      </c>
      <c r="C182" s="80" t="s">
        <v>1045</v>
      </c>
      <c r="D182" s="66"/>
      <c r="E182" s="70" t="s">
        <v>1059</v>
      </c>
      <c r="F182" s="70" t="s">
        <v>1063</v>
      </c>
      <c r="G182" s="66"/>
      <c r="H182" s="66"/>
      <c r="I182" s="73">
        <v>1</v>
      </c>
      <c r="J182" s="66"/>
      <c r="K182" s="70" t="s">
        <v>430</v>
      </c>
      <c r="L182" s="66"/>
      <c r="M182" s="82"/>
      <c r="N182" s="82"/>
      <c r="O182" s="82"/>
      <c r="P182" s="66"/>
      <c r="Q182" s="82"/>
      <c r="R182" s="66"/>
      <c r="S182" s="66"/>
      <c r="T182" s="82"/>
      <c r="U182" s="66"/>
      <c r="V182" s="72">
        <v>115</v>
      </c>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c r="BV182" s="66"/>
      <c r="BW182" s="66"/>
      <c r="BX182" s="66"/>
      <c r="BY182" s="66"/>
      <c r="BZ182" s="66"/>
      <c r="CA182" s="66"/>
      <c r="CB182" s="66"/>
      <c r="CC182" s="66"/>
      <c r="CD182" s="66"/>
      <c r="CE182" s="66"/>
      <c r="CF182" s="66"/>
      <c r="CG182" s="66"/>
      <c r="CH182" s="66"/>
      <c r="CI182" s="66"/>
    </row>
    <row r="183" spans="1:87" ht="14.5" customHeight="1">
      <c r="A183" s="69" t="s">
        <v>1046</v>
      </c>
      <c r="B183" s="69">
        <v>179</v>
      </c>
      <c r="C183" s="82" t="s">
        <v>1053</v>
      </c>
      <c r="D183" s="66"/>
      <c r="E183" s="66" t="s">
        <v>1059</v>
      </c>
      <c r="F183" s="70" t="s">
        <v>1041</v>
      </c>
      <c r="G183" s="66"/>
      <c r="H183" s="66"/>
      <c r="I183" s="73"/>
      <c r="J183" s="66"/>
      <c r="K183" s="70" t="s">
        <v>892</v>
      </c>
      <c r="L183" s="66"/>
      <c r="M183" s="66"/>
      <c r="N183" s="66"/>
      <c r="O183" s="66"/>
      <c r="P183" s="66"/>
      <c r="Q183" s="66"/>
      <c r="R183" s="66"/>
      <c r="S183" s="66"/>
      <c r="T183" s="66"/>
      <c r="U183" s="66"/>
      <c r="V183" s="83">
        <v>17000</v>
      </c>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c r="BV183" s="66"/>
      <c r="BW183" s="66"/>
      <c r="BX183" s="66"/>
      <c r="BY183" s="66"/>
      <c r="BZ183" s="66"/>
      <c r="CA183" s="70" t="s">
        <v>75</v>
      </c>
      <c r="CB183" s="66"/>
      <c r="CC183" s="66"/>
      <c r="CD183" s="66"/>
      <c r="CE183" s="66"/>
      <c r="CF183" s="66"/>
      <c r="CG183" s="66"/>
      <c r="CH183" s="66"/>
      <c r="CI183" s="66"/>
    </row>
    <row r="184" spans="1:87" ht="14.5" customHeight="1">
      <c r="A184" s="69" t="s">
        <v>1046</v>
      </c>
      <c r="B184" s="69">
        <v>180</v>
      </c>
      <c r="C184" s="82" t="s">
        <v>602</v>
      </c>
      <c r="D184" s="66"/>
      <c r="E184" s="66" t="s">
        <v>1059</v>
      </c>
      <c r="F184" s="70" t="s">
        <v>1041</v>
      </c>
      <c r="G184" s="66"/>
      <c r="H184" s="66"/>
      <c r="I184" s="73">
        <v>1</v>
      </c>
      <c r="J184" s="66"/>
      <c r="K184" s="70" t="s">
        <v>892</v>
      </c>
      <c r="L184" s="66"/>
      <c r="M184" s="66"/>
      <c r="N184" s="66"/>
      <c r="O184" s="66"/>
      <c r="P184" s="66"/>
      <c r="Q184" s="66"/>
      <c r="R184" s="66"/>
      <c r="S184" s="66"/>
      <c r="T184" s="66"/>
      <c r="U184" s="66"/>
      <c r="V184" s="83">
        <v>330</v>
      </c>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c r="BW184" s="66"/>
      <c r="BX184" s="66"/>
      <c r="BY184" s="66"/>
      <c r="BZ184" s="66"/>
      <c r="CA184" s="70" t="s">
        <v>79</v>
      </c>
      <c r="CB184" s="66"/>
      <c r="CC184" s="66"/>
      <c r="CD184" s="66"/>
      <c r="CE184" s="66"/>
      <c r="CF184" s="66"/>
      <c r="CG184" s="66"/>
      <c r="CH184" s="66"/>
      <c r="CI184" s="66"/>
    </row>
    <row r="185" spans="1:87" ht="14.5" customHeight="1">
      <c r="A185" s="69" t="s">
        <v>1046</v>
      </c>
      <c r="B185" s="69">
        <v>181</v>
      </c>
      <c r="C185" s="82" t="s">
        <v>603</v>
      </c>
      <c r="D185" s="66"/>
      <c r="E185" s="66" t="s">
        <v>1059</v>
      </c>
      <c r="F185" s="70" t="s">
        <v>1041</v>
      </c>
      <c r="G185" s="66"/>
      <c r="H185" s="66"/>
      <c r="I185" s="73">
        <v>6</v>
      </c>
      <c r="J185" s="66"/>
      <c r="K185" s="70" t="s">
        <v>892</v>
      </c>
      <c r="L185" s="66"/>
      <c r="M185" s="66"/>
      <c r="N185" s="66"/>
      <c r="O185" s="66"/>
      <c r="P185" s="66"/>
      <c r="Q185" s="66"/>
      <c r="R185" s="66"/>
      <c r="S185" s="66"/>
      <c r="T185" s="66"/>
      <c r="U185" s="66"/>
      <c r="V185" s="83">
        <v>48.3</v>
      </c>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6"/>
      <c r="BJ185" s="66"/>
      <c r="BK185" s="66"/>
      <c r="BL185" s="66"/>
      <c r="BM185" s="66"/>
      <c r="BN185" s="66"/>
      <c r="BO185" s="66"/>
      <c r="BP185" s="66"/>
      <c r="BQ185" s="66"/>
      <c r="BR185" s="66"/>
      <c r="BS185" s="66"/>
      <c r="BT185" s="66"/>
      <c r="BU185" s="66"/>
      <c r="BV185" s="66"/>
      <c r="BW185" s="66"/>
      <c r="BX185" s="66"/>
      <c r="BY185" s="66"/>
      <c r="BZ185" s="66"/>
      <c r="CA185" s="70" t="s">
        <v>103</v>
      </c>
      <c r="CB185" s="66"/>
      <c r="CC185" s="66"/>
      <c r="CD185" s="66"/>
      <c r="CE185" s="66"/>
      <c r="CF185" s="66"/>
      <c r="CG185" s="66"/>
      <c r="CH185" s="66"/>
      <c r="CI185" s="66"/>
    </row>
    <row r="186" spans="1:87" ht="14.5" customHeight="1">
      <c r="A186" s="69" t="s">
        <v>1046</v>
      </c>
      <c r="B186" s="69">
        <v>182</v>
      </c>
      <c r="C186" s="82" t="s">
        <v>605</v>
      </c>
      <c r="D186" s="66"/>
      <c r="E186" s="66" t="s">
        <v>1059</v>
      </c>
      <c r="F186" s="70" t="s">
        <v>1041</v>
      </c>
      <c r="G186" s="66"/>
      <c r="H186" s="66"/>
      <c r="I186" s="73">
        <v>1</v>
      </c>
      <c r="J186" s="66"/>
      <c r="K186" s="70" t="s">
        <v>892</v>
      </c>
      <c r="L186" s="66"/>
      <c r="M186" s="66"/>
      <c r="N186" s="66"/>
      <c r="O186" s="66"/>
      <c r="P186" s="66"/>
      <c r="Q186" s="66"/>
      <c r="R186" s="66"/>
      <c r="S186" s="66"/>
      <c r="T186" s="66"/>
      <c r="U186" s="66"/>
      <c r="V186" s="83">
        <v>249</v>
      </c>
      <c r="W186" s="66"/>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c r="BB186" s="66"/>
      <c r="BC186" s="66"/>
      <c r="BD186" s="66"/>
      <c r="BE186" s="66"/>
      <c r="BF186" s="66"/>
      <c r="BG186" s="66"/>
      <c r="BH186" s="66"/>
      <c r="BI186" s="66"/>
      <c r="BJ186" s="66"/>
      <c r="BK186" s="66"/>
      <c r="BL186" s="66"/>
      <c r="BM186" s="66"/>
      <c r="BN186" s="66"/>
      <c r="BO186" s="66"/>
      <c r="BP186" s="66"/>
      <c r="BQ186" s="66"/>
      <c r="BR186" s="66"/>
      <c r="BS186" s="66"/>
      <c r="BT186" s="66"/>
      <c r="BU186" s="66"/>
      <c r="BV186" s="66"/>
      <c r="BW186" s="66"/>
      <c r="BX186" s="66"/>
      <c r="BY186" s="66"/>
      <c r="BZ186" s="66"/>
      <c r="CA186" s="70" t="s">
        <v>79</v>
      </c>
      <c r="CB186" s="66"/>
      <c r="CC186" s="66"/>
      <c r="CD186" s="66"/>
      <c r="CE186" s="66"/>
      <c r="CF186" s="66"/>
      <c r="CG186" s="66"/>
      <c r="CH186" s="66"/>
      <c r="CI186" s="66"/>
    </row>
    <row r="187" spans="1:87" ht="14.5" customHeight="1">
      <c r="A187" s="69" t="s">
        <v>1046</v>
      </c>
      <c r="B187" s="69">
        <v>183</v>
      </c>
      <c r="C187" s="82" t="s">
        <v>606</v>
      </c>
      <c r="D187" s="66"/>
      <c r="E187" s="66" t="s">
        <v>1059</v>
      </c>
      <c r="F187" s="70" t="s">
        <v>1041</v>
      </c>
      <c r="G187" s="66"/>
      <c r="H187" s="66"/>
      <c r="I187" s="73">
        <v>1</v>
      </c>
      <c r="J187" s="66"/>
      <c r="K187" s="70" t="s">
        <v>892</v>
      </c>
      <c r="L187" s="66"/>
      <c r="M187" s="66"/>
      <c r="N187" s="66"/>
      <c r="O187" s="66"/>
      <c r="P187" s="66"/>
      <c r="Q187" s="66"/>
      <c r="R187" s="66"/>
      <c r="S187" s="66"/>
      <c r="T187" s="66"/>
      <c r="U187" s="66"/>
      <c r="V187" s="83">
        <v>149</v>
      </c>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6"/>
      <c r="BJ187" s="66"/>
      <c r="BK187" s="66"/>
      <c r="BL187" s="66"/>
      <c r="BM187" s="66"/>
      <c r="BN187" s="66"/>
      <c r="BO187" s="66"/>
      <c r="BP187" s="66"/>
      <c r="BQ187" s="66"/>
      <c r="BR187" s="66"/>
      <c r="BS187" s="66"/>
      <c r="BT187" s="66"/>
      <c r="BU187" s="66"/>
      <c r="BV187" s="66"/>
      <c r="BW187" s="66"/>
      <c r="BX187" s="66"/>
      <c r="BY187" s="66"/>
      <c r="BZ187" s="66"/>
      <c r="CA187" s="70" t="s">
        <v>79</v>
      </c>
      <c r="CB187" s="66"/>
      <c r="CC187" s="66"/>
      <c r="CD187" s="66"/>
      <c r="CE187" s="66"/>
      <c r="CF187" s="66"/>
      <c r="CG187" s="66"/>
      <c r="CH187" s="66"/>
      <c r="CI187" s="66"/>
    </row>
    <row r="188" spans="1:87" ht="14.5" customHeight="1">
      <c r="A188" s="69" t="s">
        <v>1046</v>
      </c>
      <c r="B188" s="69">
        <v>184</v>
      </c>
      <c r="C188" s="82" t="s">
        <v>607</v>
      </c>
      <c r="D188" s="66"/>
      <c r="E188" s="66" t="s">
        <v>1059</v>
      </c>
      <c r="F188" s="70" t="s">
        <v>1041</v>
      </c>
      <c r="G188" s="66"/>
      <c r="H188" s="66"/>
      <c r="I188" s="73">
        <v>1</v>
      </c>
      <c r="J188" s="66"/>
      <c r="K188" s="70" t="s">
        <v>892</v>
      </c>
      <c r="L188" s="66"/>
      <c r="M188" s="66"/>
      <c r="N188" s="66"/>
      <c r="O188" s="66"/>
      <c r="P188" s="66"/>
      <c r="Q188" s="66"/>
      <c r="R188" s="66"/>
      <c r="S188" s="66"/>
      <c r="T188" s="66"/>
      <c r="U188" s="66"/>
      <c r="V188" s="83">
        <v>465</v>
      </c>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6"/>
      <c r="BC188" s="66"/>
      <c r="BD188" s="66"/>
      <c r="BE188" s="66"/>
      <c r="BF188" s="66"/>
      <c r="BG188" s="66"/>
      <c r="BH188" s="66"/>
      <c r="BI188" s="66"/>
      <c r="BJ188" s="66"/>
      <c r="BK188" s="66"/>
      <c r="BL188" s="66"/>
      <c r="BM188" s="66"/>
      <c r="BN188" s="66"/>
      <c r="BO188" s="66"/>
      <c r="BP188" s="66"/>
      <c r="BQ188" s="66"/>
      <c r="BR188" s="66"/>
      <c r="BS188" s="66"/>
      <c r="BT188" s="66"/>
      <c r="BU188" s="66"/>
      <c r="BV188" s="66"/>
      <c r="BW188" s="66"/>
      <c r="BX188" s="66"/>
      <c r="BY188" s="66"/>
      <c r="BZ188" s="66"/>
      <c r="CA188" s="70" t="s">
        <v>79</v>
      </c>
      <c r="CB188" s="66"/>
      <c r="CC188" s="66"/>
      <c r="CD188" s="66"/>
      <c r="CE188" s="66"/>
      <c r="CF188" s="66"/>
      <c r="CG188" s="66"/>
      <c r="CH188" s="66"/>
      <c r="CI188" s="66"/>
    </row>
    <row r="189" spans="1:87" ht="14.5" customHeight="1">
      <c r="A189" s="69" t="s">
        <v>1046</v>
      </c>
      <c r="B189" s="69">
        <v>185</v>
      </c>
      <c r="C189" s="82" t="s">
        <v>608</v>
      </c>
      <c r="D189" s="66"/>
      <c r="E189" s="66" t="s">
        <v>1059</v>
      </c>
      <c r="F189" s="70" t="s">
        <v>1041</v>
      </c>
      <c r="G189" s="66"/>
      <c r="H189" s="66"/>
      <c r="I189" s="73">
        <v>1</v>
      </c>
      <c r="J189" s="66"/>
      <c r="K189" s="70" t="s">
        <v>892</v>
      </c>
      <c r="L189" s="66"/>
      <c r="M189" s="66"/>
      <c r="N189" s="66"/>
      <c r="O189" s="66"/>
      <c r="P189" s="66"/>
      <c r="Q189" s="66"/>
      <c r="R189" s="66"/>
      <c r="S189" s="66"/>
      <c r="T189" s="66"/>
      <c r="U189" s="66"/>
      <c r="V189" s="83">
        <v>23000</v>
      </c>
      <c r="W189" s="66"/>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6"/>
      <c r="BC189" s="66"/>
      <c r="BD189" s="66"/>
      <c r="BE189" s="66"/>
      <c r="BF189" s="66"/>
      <c r="BG189" s="66"/>
      <c r="BH189" s="66"/>
      <c r="BI189" s="66"/>
      <c r="BJ189" s="66"/>
      <c r="BK189" s="66"/>
      <c r="BL189" s="66"/>
      <c r="BM189" s="66"/>
      <c r="BN189" s="66"/>
      <c r="BO189" s="66"/>
      <c r="BP189" s="66"/>
      <c r="BQ189" s="66"/>
      <c r="BR189" s="66"/>
      <c r="BS189" s="66"/>
      <c r="BT189" s="66"/>
      <c r="BU189" s="66"/>
      <c r="BV189" s="66"/>
      <c r="BW189" s="66"/>
      <c r="BX189" s="66"/>
      <c r="BY189" s="66"/>
      <c r="BZ189" s="66"/>
      <c r="CA189" s="70" t="s">
        <v>79</v>
      </c>
      <c r="CB189" s="66"/>
      <c r="CC189" s="66"/>
      <c r="CD189" s="66"/>
      <c r="CE189" s="66"/>
      <c r="CF189" s="66"/>
      <c r="CG189" s="66"/>
      <c r="CH189" s="66"/>
      <c r="CI189" s="66"/>
    </row>
    <row r="190" spans="1:87" ht="14.5" customHeight="1">
      <c r="A190" s="69" t="s">
        <v>1046</v>
      </c>
      <c r="B190" s="69">
        <v>186</v>
      </c>
      <c r="C190" s="87" t="s">
        <v>609</v>
      </c>
      <c r="D190" s="66"/>
      <c r="E190" s="66" t="s">
        <v>1059</v>
      </c>
      <c r="F190" s="70" t="s">
        <v>1041</v>
      </c>
      <c r="G190" s="66"/>
      <c r="H190" s="66"/>
      <c r="I190" s="73">
        <v>2</v>
      </c>
      <c r="J190" s="66"/>
      <c r="K190" s="70" t="s">
        <v>892</v>
      </c>
      <c r="L190" s="66"/>
      <c r="M190" s="66"/>
      <c r="N190" s="66"/>
      <c r="O190" s="66"/>
      <c r="P190" s="66"/>
      <c r="Q190" s="66"/>
      <c r="R190" s="66"/>
      <c r="S190" s="66"/>
      <c r="T190" s="66"/>
      <c r="U190" s="66"/>
      <c r="V190" s="83">
        <v>2003</v>
      </c>
      <c r="W190" s="66"/>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6"/>
      <c r="BC190" s="66"/>
      <c r="BD190" s="66"/>
      <c r="BE190" s="66"/>
      <c r="BF190" s="66"/>
      <c r="BG190" s="66"/>
      <c r="BH190" s="66"/>
      <c r="BI190" s="66"/>
      <c r="BJ190" s="66"/>
      <c r="BK190" s="66"/>
      <c r="BL190" s="66"/>
      <c r="BM190" s="66"/>
      <c r="BN190" s="66"/>
      <c r="BO190" s="66"/>
      <c r="BP190" s="66"/>
      <c r="BQ190" s="66"/>
      <c r="BR190" s="66"/>
      <c r="BS190" s="66"/>
      <c r="BT190" s="66"/>
      <c r="BU190" s="66"/>
      <c r="BV190" s="66"/>
      <c r="BW190" s="66"/>
      <c r="BX190" s="66"/>
      <c r="BY190" s="66"/>
      <c r="BZ190" s="66"/>
      <c r="CA190" s="70" t="s">
        <v>103</v>
      </c>
      <c r="CB190" s="66"/>
      <c r="CC190" s="66"/>
      <c r="CD190" s="66"/>
      <c r="CE190" s="66"/>
      <c r="CF190" s="66"/>
      <c r="CG190" s="66"/>
      <c r="CH190" s="66"/>
      <c r="CI190" s="66"/>
    </row>
    <row r="191" spans="1:87" ht="14.5" customHeight="1">
      <c r="A191" s="69" t="s">
        <v>1046</v>
      </c>
      <c r="B191" s="69">
        <v>187</v>
      </c>
      <c r="C191" s="87" t="s">
        <v>1047</v>
      </c>
      <c r="D191" s="66"/>
      <c r="E191" s="66" t="s">
        <v>1059</v>
      </c>
      <c r="F191" s="70" t="s">
        <v>1041</v>
      </c>
      <c r="G191" s="66"/>
      <c r="H191" s="66"/>
      <c r="I191" s="73"/>
      <c r="J191" s="66"/>
      <c r="K191" s="70" t="s">
        <v>892</v>
      </c>
      <c r="L191" s="66"/>
      <c r="M191" s="66"/>
      <c r="N191" s="66"/>
      <c r="O191" s="66"/>
      <c r="P191" s="66"/>
      <c r="Q191" s="66"/>
      <c r="R191" s="66"/>
      <c r="S191" s="66"/>
      <c r="T191" s="66"/>
      <c r="U191" s="66"/>
      <c r="V191" s="83">
        <v>3</v>
      </c>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70" t="s">
        <v>79</v>
      </c>
      <c r="CB191" s="66"/>
      <c r="CC191" s="66"/>
      <c r="CD191" s="66"/>
      <c r="CE191" s="66"/>
      <c r="CF191" s="66"/>
      <c r="CG191" s="66"/>
      <c r="CH191" s="66"/>
      <c r="CI191" s="66"/>
    </row>
    <row r="192" spans="1:87" ht="14.5" customHeight="1">
      <c r="A192" s="69" t="s">
        <v>1046</v>
      </c>
      <c r="B192" s="69">
        <v>188</v>
      </c>
      <c r="C192" s="87" t="s">
        <v>1048</v>
      </c>
      <c r="D192" s="66"/>
      <c r="E192" s="66" t="s">
        <v>1059</v>
      </c>
      <c r="F192" s="70" t="s">
        <v>1041</v>
      </c>
      <c r="G192" s="66"/>
      <c r="H192" s="66"/>
      <c r="I192" s="73"/>
      <c r="J192" s="66"/>
      <c r="K192" s="70" t="s">
        <v>892</v>
      </c>
      <c r="L192" s="66"/>
      <c r="M192" s="66"/>
      <c r="N192" s="66"/>
      <c r="O192" s="66"/>
      <c r="P192" s="66"/>
      <c r="Q192" s="66"/>
      <c r="R192" s="66"/>
      <c r="S192" s="66"/>
      <c r="T192" s="66"/>
      <c r="U192" s="66"/>
      <c r="V192" s="83">
        <v>13.5</v>
      </c>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70" t="s">
        <v>70</v>
      </c>
      <c r="CB192" s="66"/>
      <c r="CC192" s="66"/>
      <c r="CD192" s="66"/>
      <c r="CE192" s="66"/>
      <c r="CF192" s="66"/>
      <c r="CG192" s="66"/>
      <c r="CH192" s="66"/>
      <c r="CI192" s="66"/>
    </row>
    <row r="193" spans="1:87" ht="14.5" customHeight="1">
      <c r="A193" s="69" t="s">
        <v>1046</v>
      </c>
      <c r="B193" s="69">
        <v>189</v>
      </c>
      <c r="C193" s="87" t="s">
        <v>1049</v>
      </c>
      <c r="D193" s="66"/>
      <c r="E193" s="66" t="s">
        <v>1059</v>
      </c>
      <c r="F193" s="70" t="s">
        <v>1041</v>
      </c>
      <c r="G193" s="66"/>
      <c r="H193" s="66"/>
      <c r="I193" s="73"/>
      <c r="J193" s="66"/>
      <c r="K193" s="70" t="s">
        <v>892</v>
      </c>
      <c r="L193" s="66"/>
      <c r="M193" s="66"/>
      <c r="N193" s="66"/>
      <c r="O193" s="66"/>
      <c r="P193" s="66"/>
      <c r="Q193" s="66"/>
      <c r="R193" s="66"/>
      <c r="S193" s="66"/>
      <c r="T193" s="66"/>
      <c r="U193" s="66"/>
      <c r="V193" s="83">
        <v>26.5</v>
      </c>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70" t="s">
        <v>79</v>
      </c>
      <c r="CB193" s="66"/>
      <c r="CC193" s="66"/>
      <c r="CD193" s="66"/>
      <c r="CE193" s="66"/>
      <c r="CF193" s="66"/>
      <c r="CG193" s="66"/>
      <c r="CH193" s="66"/>
      <c r="CI193" s="66"/>
    </row>
    <row r="194" spans="1:87" ht="14.5" customHeight="1">
      <c r="A194" s="69" t="s">
        <v>1046</v>
      </c>
      <c r="B194" s="69">
        <v>190</v>
      </c>
      <c r="C194" s="87" t="s">
        <v>1050</v>
      </c>
      <c r="D194" s="66"/>
      <c r="E194" s="66" t="s">
        <v>1059</v>
      </c>
      <c r="F194" s="70" t="s">
        <v>1041</v>
      </c>
      <c r="G194" s="66"/>
      <c r="H194" s="66"/>
      <c r="I194" s="73"/>
      <c r="J194" s="66"/>
      <c r="K194" s="70" t="s">
        <v>892</v>
      </c>
      <c r="L194" s="66"/>
      <c r="M194" s="66"/>
      <c r="N194" s="66"/>
      <c r="O194" s="66"/>
      <c r="P194" s="66"/>
      <c r="Q194" s="66"/>
      <c r="R194" s="66"/>
      <c r="S194" s="66"/>
      <c r="T194" s="66"/>
      <c r="U194" s="66"/>
      <c r="V194" s="83">
        <v>103</v>
      </c>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c r="AZ194" s="66"/>
      <c r="BA194" s="66"/>
      <c r="BB194" s="66"/>
      <c r="BC194" s="66"/>
      <c r="BD194" s="66"/>
      <c r="BE194" s="66"/>
      <c r="BF194" s="66"/>
      <c r="BG194" s="66"/>
      <c r="BH194" s="66"/>
      <c r="BI194" s="66"/>
      <c r="BJ194" s="66"/>
      <c r="BK194" s="66"/>
      <c r="BL194" s="66"/>
      <c r="BM194" s="66"/>
      <c r="BN194" s="66"/>
      <c r="BO194" s="66"/>
      <c r="BP194" s="66"/>
      <c r="BQ194" s="66"/>
      <c r="BR194" s="66"/>
      <c r="BS194" s="66"/>
      <c r="BT194" s="66"/>
      <c r="BU194" s="66"/>
      <c r="BV194" s="66"/>
      <c r="BW194" s="66"/>
      <c r="BX194" s="66"/>
      <c r="BY194" s="66"/>
      <c r="BZ194" s="66"/>
      <c r="CA194" s="70" t="s">
        <v>79</v>
      </c>
      <c r="CB194" s="66"/>
      <c r="CC194" s="66"/>
      <c r="CD194" s="66"/>
      <c r="CE194" s="66"/>
      <c r="CF194" s="66"/>
      <c r="CG194" s="66"/>
      <c r="CH194" s="66"/>
      <c r="CI194" s="66"/>
    </row>
    <row r="195" spans="1:87" ht="14.5" customHeight="1">
      <c r="A195" s="69" t="s">
        <v>1046</v>
      </c>
      <c r="B195" s="69">
        <v>191</v>
      </c>
      <c r="C195" s="87" t="s">
        <v>1051</v>
      </c>
      <c r="D195" s="66"/>
      <c r="E195" s="66" t="s">
        <v>1059</v>
      </c>
      <c r="F195" s="70" t="s">
        <v>1041</v>
      </c>
      <c r="G195" s="66"/>
      <c r="H195" s="66"/>
      <c r="I195" s="73"/>
      <c r="J195" s="66"/>
      <c r="K195" s="70" t="s">
        <v>892</v>
      </c>
      <c r="L195" s="66"/>
      <c r="M195" s="66"/>
      <c r="N195" s="66"/>
      <c r="O195" s="66"/>
      <c r="P195" s="66"/>
      <c r="Q195" s="66"/>
      <c r="R195" s="66"/>
      <c r="S195" s="66"/>
      <c r="T195" s="66"/>
      <c r="U195" s="66"/>
      <c r="V195" s="83">
        <v>66</v>
      </c>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c r="BV195" s="66"/>
      <c r="BW195" s="66"/>
      <c r="BX195" s="66"/>
      <c r="BY195" s="66"/>
      <c r="BZ195" s="66"/>
      <c r="CA195" s="70" t="s">
        <v>79</v>
      </c>
      <c r="CB195" s="66"/>
      <c r="CC195" s="66"/>
      <c r="CD195" s="66"/>
      <c r="CE195" s="66"/>
      <c r="CF195" s="66"/>
      <c r="CG195" s="66"/>
      <c r="CH195" s="66"/>
      <c r="CI195" s="66"/>
    </row>
    <row r="196" spans="1:87" ht="14.5" customHeight="1">
      <c r="A196" s="69" t="s">
        <v>1046</v>
      </c>
      <c r="B196" s="69">
        <v>192</v>
      </c>
      <c r="C196" s="87" t="s">
        <v>1052</v>
      </c>
      <c r="D196" s="66"/>
      <c r="E196" s="66" t="s">
        <v>1059</v>
      </c>
      <c r="F196" s="70" t="s">
        <v>1041</v>
      </c>
      <c r="G196" s="66"/>
      <c r="H196" s="66"/>
      <c r="I196" s="73"/>
      <c r="J196" s="66"/>
      <c r="K196" s="70" t="s">
        <v>892</v>
      </c>
      <c r="L196" s="66"/>
      <c r="M196" s="66"/>
      <c r="N196" s="66"/>
      <c r="O196" s="66"/>
      <c r="P196" s="66"/>
      <c r="Q196" s="66"/>
      <c r="R196" s="66"/>
      <c r="S196" s="66"/>
      <c r="T196" s="66"/>
      <c r="U196" s="66"/>
      <c r="V196" s="83">
        <v>2.2999999999999998</v>
      </c>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66"/>
      <c r="BG196" s="66"/>
      <c r="BH196" s="66"/>
      <c r="BI196" s="66"/>
      <c r="BJ196" s="66"/>
      <c r="BK196" s="66"/>
      <c r="BL196" s="66"/>
      <c r="BM196" s="66"/>
      <c r="BN196" s="66"/>
      <c r="BO196" s="66"/>
      <c r="BP196" s="66"/>
      <c r="BQ196" s="66"/>
      <c r="BR196" s="66"/>
      <c r="BS196" s="66"/>
      <c r="BT196" s="66"/>
      <c r="BU196" s="66"/>
      <c r="BV196" s="66"/>
      <c r="BW196" s="66"/>
      <c r="BX196" s="66"/>
      <c r="BY196" s="66"/>
      <c r="BZ196" s="66"/>
      <c r="CA196" s="70" t="s">
        <v>70</v>
      </c>
      <c r="CB196" s="66"/>
      <c r="CC196" s="66"/>
      <c r="CD196" s="66"/>
      <c r="CE196" s="66"/>
      <c r="CF196" s="66"/>
      <c r="CG196" s="66"/>
      <c r="CH196" s="66"/>
      <c r="CI196" s="66"/>
    </row>
    <row r="197" spans="1:87" ht="14.5" customHeight="1">
      <c r="A197" s="69" t="s">
        <v>1046</v>
      </c>
      <c r="B197" s="69">
        <v>193</v>
      </c>
      <c r="C197" s="87" t="s">
        <v>1054</v>
      </c>
      <c r="D197" s="66"/>
      <c r="E197" s="66" t="s">
        <v>1059</v>
      </c>
      <c r="F197" s="70" t="s">
        <v>1041</v>
      </c>
      <c r="G197" s="66"/>
      <c r="H197" s="66"/>
      <c r="I197" s="73"/>
      <c r="J197" s="66"/>
      <c r="K197" s="70" t="s">
        <v>892</v>
      </c>
      <c r="L197" s="66"/>
      <c r="M197" s="66"/>
      <c r="N197" s="66"/>
      <c r="O197" s="66"/>
      <c r="P197" s="66"/>
      <c r="Q197" s="66"/>
      <c r="R197" s="66"/>
      <c r="S197" s="66"/>
      <c r="T197" s="66"/>
      <c r="U197" s="66"/>
      <c r="V197" s="83">
        <v>2300</v>
      </c>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c r="BV197" s="66"/>
      <c r="BW197" s="66"/>
      <c r="BX197" s="66"/>
      <c r="BY197" s="66"/>
      <c r="BZ197" s="66"/>
      <c r="CA197" s="70" t="s">
        <v>79</v>
      </c>
      <c r="CB197" s="66"/>
      <c r="CC197" s="66"/>
      <c r="CD197" s="66"/>
      <c r="CE197" s="66"/>
      <c r="CF197" s="66"/>
      <c r="CG197" s="66"/>
      <c r="CH197" s="66"/>
      <c r="CI197" s="66"/>
    </row>
    <row r="198" spans="1:87" ht="14.5" customHeight="1">
      <c r="A198" s="69" t="s">
        <v>1046</v>
      </c>
      <c r="B198" s="69">
        <v>194</v>
      </c>
      <c r="C198" s="87" t="s">
        <v>1055</v>
      </c>
      <c r="D198" s="66"/>
      <c r="E198" s="66" t="s">
        <v>1059</v>
      </c>
      <c r="F198" s="70" t="s">
        <v>1041</v>
      </c>
      <c r="G198" s="66"/>
      <c r="H198" s="66"/>
      <c r="I198" s="73"/>
      <c r="J198" s="66"/>
      <c r="K198" s="70" t="s">
        <v>892</v>
      </c>
      <c r="L198" s="66"/>
      <c r="M198" s="66"/>
      <c r="N198" s="66"/>
      <c r="O198" s="66"/>
      <c r="P198" s="66"/>
      <c r="Q198" s="66"/>
      <c r="R198" s="66"/>
      <c r="S198" s="66"/>
      <c r="T198" s="66"/>
      <c r="U198" s="66"/>
      <c r="V198" s="83">
        <v>1500</v>
      </c>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70" t="s">
        <v>79</v>
      </c>
      <c r="CB198" s="66"/>
      <c r="CC198" s="66"/>
      <c r="CD198" s="66"/>
      <c r="CE198" s="66"/>
      <c r="CF198" s="66"/>
      <c r="CG198" s="66"/>
      <c r="CH198" s="66"/>
      <c r="CI198" s="66"/>
    </row>
    <row r="199" spans="1:87" ht="14.5" customHeight="1">
      <c r="A199" s="69" t="s">
        <v>910</v>
      </c>
      <c r="B199" s="69">
        <v>195</v>
      </c>
      <c r="C199" s="66" t="s">
        <v>714</v>
      </c>
      <c r="D199" s="66" t="s">
        <v>719</v>
      </c>
      <c r="E199" s="66" t="s">
        <v>1059</v>
      </c>
      <c r="F199" s="70" t="s">
        <v>1041</v>
      </c>
      <c r="G199" s="66"/>
      <c r="H199" s="66"/>
      <c r="I199" s="73">
        <v>1</v>
      </c>
      <c r="J199" s="66"/>
      <c r="K199" s="70" t="s">
        <v>1038</v>
      </c>
      <c r="L199" s="66"/>
      <c r="M199" s="66" t="s">
        <v>893</v>
      </c>
      <c r="N199" s="66" t="s">
        <v>676</v>
      </c>
      <c r="O199" s="66" t="s">
        <v>1069</v>
      </c>
      <c r="P199" s="66" t="s">
        <v>718</v>
      </c>
      <c r="Q199" s="66" t="s">
        <v>715</v>
      </c>
      <c r="R199" s="66"/>
      <c r="S199" s="66"/>
      <c r="T199" s="66"/>
      <c r="U199" s="66"/>
      <c r="V199" s="84">
        <v>1000</v>
      </c>
      <c r="W199" s="66"/>
      <c r="X199" s="66"/>
      <c r="Y199" s="66"/>
      <c r="Z199" s="66"/>
      <c r="AA199" s="66"/>
      <c r="AB199" s="66" t="s">
        <v>721</v>
      </c>
      <c r="AC199" s="66"/>
      <c r="AD199" s="66"/>
      <c r="AE199" s="66"/>
      <c r="AF199" s="66"/>
      <c r="AG199" s="66"/>
      <c r="AH199" s="66"/>
      <c r="AI199" s="66"/>
      <c r="AJ199" s="66"/>
      <c r="AK199" s="66"/>
      <c r="AL199" s="66"/>
      <c r="AM199" s="66"/>
      <c r="AN199" s="66"/>
      <c r="AO199" s="66"/>
      <c r="AP199" s="66"/>
      <c r="AQ199" s="70" t="s">
        <v>45</v>
      </c>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70" t="s">
        <v>79</v>
      </c>
      <c r="CB199" s="66"/>
      <c r="CC199" s="66"/>
      <c r="CD199" s="66"/>
      <c r="CE199" s="66"/>
      <c r="CF199" s="66"/>
      <c r="CG199" s="66"/>
      <c r="CH199" s="66"/>
      <c r="CI199" s="66"/>
    </row>
    <row r="200" spans="1:87" ht="14.5" customHeight="1">
      <c r="A200" s="69" t="s">
        <v>910</v>
      </c>
      <c r="B200" s="69">
        <v>196</v>
      </c>
      <c r="C200" s="66" t="s">
        <v>723</v>
      </c>
      <c r="D200" s="66" t="s">
        <v>725</v>
      </c>
      <c r="E200" s="70" t="s">
        <v>1060</v>
      </c>
      <c r="F200" s="70" t="s">
        <v>1063</v>
      </c>
      <c r="G200" s="66"/>
      <c r="H200" s="66"/>
      <c r="I200" s="73">
        <v>1</v>
      </c>
      <c r="J200" s="66"/>
      <c r="K200" s="70" t="s">
        <v>1038</v>
      </c>
      <c r="L200" s="66"/>
      <c r="M200" s="66" t="s">
        <v>893</v>
      </c>
      <c r="N200" s="66" t="s">
        <v>676</v>
      </c>
      <c r="O200" s="66" t="s">
        <v>1069</v>
      </c>
      <c r="P200" s="66" t="s">
        <v>724</v>
      </c>
      <c r="Q200" s="66" t="s">
        <v>715</v>
      </c>
      <c r="R200" s="66"/>
      <c r="S200" s="66"/>
      <c r="T200" s="66"/>
      <c r="U200" s="66"/>
      <c r="V200" s="84">
        <v>245</v>
      </c>
      <c r="W200" s="66"/>
      <c r="X200" s="66"/>
      <c r="Y200" s="66"/>
      <c r="Z200" s="66"/>
      <c r="AA200" s="66"/>
      <c r="AB200" s="66" t="s">
        <v>727</v>
      </c>
      <c r="AC200" s="66"/>
      <c r="AD200" s="66"/>
      <c r="AE200" s="66"/>
      <c r="AF200" s="66"/>
      <c r="AG200" s="66"/>
      <c r="AH200" s="66"/>
      <c r="AI200" s="66"/>
      <c r="AJ200" s="66"/>
      <c r="AK200" s="66"/>
      <c r="AL200" s="66"/>
      <c r="AM200" s="66"/>
      <c r="AN200" s="66"/>
      <c r="AO200" s="66"/>
      <c r="AP200" s="66"/>
      <c r="AQ200" s="70" t="s">
        <v>45</v>
      </c>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I200" s="66"/>
    </row>
    <row r="201" spans="1:87" ht="14.5" customHeight="1">
      <c r="A201" s="69" t="s">
        <v>910</v>
      </c>
      <c r="B201" s="69">
        <v>197</v>
      </c>
      <c r="C201" s="66" t="s">
        <v>728</v>
      </c>
      <c r="D201" s="66" t="s">
        <v>730</v>
      </c>
      <c r="E201" s="70" t="s">
        <v>1060</v>
      </c>
      <c r="F201" s="70" t="s">
        <v>1063</v>
      </c>
      <c r="G201" s="66"/>
      <c r="H201" s="66"/>
      <c r="I201" s="73">
        <v>1</v>
      </c>
      <c r="J201" s="66"/>
      <c r="K201" s="70" t="s">
        <v>1038</v>
      </c>
      <c r="L201" s="66"/>
      <c r="M201" s="66" t="s">
        <v>893</v>
      </c>
      <c r="N201" s="66" t="s">
        <v>676</v>
      </c>
      <c r="O201" s="66" t="s">
        <v>1069</v>
      </c>
      <c r="P201" s="66" t="s">
        <v>729</v>
      </c>
      <c r="Q201" s="66" t="s">
        <v>715</v>
      </c>
      <c r="R201" s="66"/>
      <c r="S201" s="66"/>
      <c r="T201" s="66"/>
      <c r="U201" s="66"/>
      <c r="V201" s="84">
        <v>2400</v>
      </c>
      <c r="W201" s="66"/>
      <c r="X201" s="66"/>
      <c r="Y201" s="66"/>
      <c r="Z201" s="66"/>
      <c r="AA201" s="66"/>
      <c r="AB201" s="66"/>
      <c r="AC201" s="66"/>
      <c r="AD201" s="66"/>
      <c r="AE201" s="66"/>
      <c r="AF201" s="66"/>
      <c r="AG201" s="66"/>
      <c r="AH201" s="66"/>
      <c r="AI201" s="66"/>
      <c r="AJ201" s="66"/>
      <c r="AK201" s="66"/>
      <c r="AL201" s="66"/>
      <c r="AM201" s="66"/>
      <c r="AN201" s="66"/>
      <c r="AO201" s="66"/>
      <c r="AP201" s="66"/>
      <c r="AQ201" s="70" t="s">
        <v>45</v>
      </c>
      <c r="AR201" s="66"/>
      <c r="AS201" s="66"/>
      <c r="AT201" s="66"/>
      <c r="AU201" s="66"/>
      <c r="AV201" s="66"/>
      <c r="AW201" s="66"/>
      <c r="AX201" s="66"/>
      <c r="AY201" s="66"/>
      <c r="AZ201" s="66"/>
      <c r="BA201" s="66"/>
      <c r="BB201" s="66"/>
      <c r="BC201" s="66"/>
      <c r="BD201" s="66"/>
      <c r="BE201" s="66"/>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6"/>
      <c r="CG201" s="66"/>
      <c r="CH201" s="66"/>
      <c r="CI201" s="66"/>
    </row>
    <row r="202" spans="1:87" ht="14.5" hidden="1" customHeight="1">
      <c r="A202" s="69" t="s">
        <v>910</v>
      </c>
      <c r="B202" s="69">
        <v>198</v>
      </c>
      <c r="C202" s="66" t="s">
        <v>732</v>
      </c>
      <c r="D202" s="66" t="s">
        <v>735</v>
      </c>
      <c r="E202" s="70" t="s">
        <v>1060</v>
      </c>
      <c r="F202" s="70" t="s">
        <v>1063</v>
      </c>
      <c r="G202" s="66"/>
      <c r="H202" s="66"/>
      <c r="I202" s="73">
        <v>1</v>
      </c>
      <c r="J202" s="66"/>
      <c r="K202" s="70" t="s">
        <v>1038</v>
      </c>
      <c r="L202" s="66"/>
      <c r="M202" s="66" t="s">
        <v>894</v>
      </c>
      <c r="N202" s="66" t="s">
        <v>734</v>
      </c>
      <c r="O202" s="66" t="s">
        <v>1069</v>
      </c>
      <c r="P202" s="66" t="s">
        <v>733</v>
      </c>
      <c r="Q202" s="66" t="s">
        <v>715</v>
      </c>
      <c r="R202" s="66"/>
      <c r="S202" s="66"/>
      <c r="T202" s="66"/>
      <c r="U202" s="66"/>
      <c r="V202" s="84">
        <v>7000</v>
      </c>
      <c r="W202" s="66"/>
      <c r="X202" s="66"/>
      <c r="Y202" s="66"/>
      <c r="Z202" s="66"/>
      <c r="AA202" s="66"/>
      <c r="AB202" s="66"/>
      <c r="AC202" s="66"/>
      <c r="AD202" s="66"/>
      <c r="AE202" s="66"/>
      <c r="AF202" s="66"/>
      <c r="AG202" s="66"/>
      <c r="AH202" s="66"/>
      <c r="AI202" s="66"/>
      <c r="AJ202" s="66"/>
      <c r="AK202" s="66"/>
      <c r="AL202" s="66"/>
      <c r="AM202" s="66"/>
      <c r="AN202" s="66"/>
      <c r="AO202" s="66"/>
      <c r="AP202" s="66"/>
      <c r="AQ202" s="66" t="s">
        <v>633</v>
      </c>
      <c r="AR202" s="66"/>
      <c r="AS202" s="66"/>
      <c r="AT202" s="66"/>
      <c r="AU202" s="66"/>
      <c r="AV202" s="66"/>
      <c r="AW202" s="66"/>
      <c r="AX202" s="66"/>
      <c r="AY202" s="66"/>
      <c r="AZ202" s="66"/>
      <c r="BA202" s="66"/>
      <c r="BB202" s="66"/>
      <c r="BC202" s="66"/>
      <c r="BD202" s="66"/>
      <c r="BE202" s="66"/>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6"/>
      <c r="CG202" s="66"/>
      <c r="CH202" s="66"/>
      <c r="CI202" s="66"/>
    </row>
    <row r="203" spans="1:87" ht="14.5" hidden="1" customHeight="1">
      <c r="A203" s="69" t="s">
        <v>910</v>
      </c>
      <c r="B203" s="69">
        <v>199</v>
      </c>
      <c r="C203" s="66" t="s">
        <v>737</v>
      </c>
      <c r="D203" s="66" t="s">
        <v>740</v>
      </c>
      <c r="E203" s="70" t="s">
        <v>1060</v>
      </c>
      <c r="F203" s="70" t="s">
        <v>1063</v>
      </c>
      <c r="G203" s="66"/>
      <c r="H203" s="66"/>
      <c r="I203" s="73">
        <v>1</v>
      </c>
      <c r="J203" s="66"/>
      <c r="K203" s="70" t="s">
        <v>1038</v>
      </c>
      <c r="L203" s="66"/>
      <c r="M203" s="66" t="s">
        <v>889</v>
      </c>
      <c r="N203" s="66" t="s">
        <v>739</v>
      </c>
      <c r="O203" s="82" t="s">
        <v>1068</v>
      </c>
      <c r="P203" s="66" t="s">
        <v>738</v>
      </c>
      <c r="Q203" s="66" t="s">
        <v>715</v>
      </c>
      <c r="R203" s="66"/>
      <c r="S203" s="66"/>
      <c r="T203" s="66"/>
      <c r="U203" s="66"/>
      <c r="V203" s="84">
        <v>4</v>
      </c>
      <c r="W203" s="66"/>
      <c r="X203" s="66"/>
      <c r="Y203" s="66"/>
      <c r="Z203" s="66"/>
      <c r="AA203" s="66"/>
      <c r="AB203" s="66"/>
      <c r="AC203" s="66"/>
      <c r="AD203" s="66"/>
      <c r="AE203" s="66"/>
      <c r="AF203" s="66"/>
      <c r="AG203" s="66"/>
      <c r="AH203" s="66"/>
      <c r="AI203" s="66"/>
      <c r="AJ203" s="66"/>
      <c r="AK203" s="66"/>
      <c r="AL203" s="66"/>
      <c r="AM203" s="66"/>
      <c r="AN203" s="66"/>
      <c r="AO203" s="66"/>
      <c r="AP203" s="66"/>
      <c r="AQ203" s="66" t="s">
        <v>633</v>
      </c>
      <c r="AR203" s="66"/>
      <c r="AS203" s="66"/>
      <c r="AT203" s="66"/>
      <c r="AU203" s="66"/>
      <c r="AV203" s="66"/>
      <c r="AW203" s="66"/>
      <c r="AX203" s="66"/>
      <c r="AY203" s="66"/>
      <c r="AZ203" s="66"/>
      <c r="BA203" s="66"/>
      <c r="BB203" s="66"/>
      <c r="BC203" s="66"/>
      <c r="BD203" s="66"/>
      <c r="BE203" s="66"/>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6"/>
      <c r="CG203" s="66"/>
      <c r="CH203" s="66"/>
      <c r="CI203" s="66"/>
    </row>
    <row r="204" spans="1:87" ht="14.5" hidden="1" customHeight="1">
      <c r="A204" s="69" t="s">
        <v>910</v>
      </c>
      <c r="B204" s="69">
        <v>200</v>
      </c>
      <c r="C204" s="66" t="s">
        <v>742</v>
      </c>
      <c r="D204" s="66" t="s">
        <v>748</v>
      </c>
      <c r="E204" s="66" t="s">
        <v>1059</v>
      </c>
      <c r="F204" s="70" t="s">
        <v>1041</v>
      </c>
      <c r="G204" s="66"/>
      <c r="H204" s="66"/>
      <c r="I204" s="73">
        <v>1</v>
      </c>
      <c r="J204" s="66"/>
      <c r="K204" s="70" t="s">
        <v>1038</v>
      </c>
      <c r="L204" s="66"/>
      <c r="M204" s="66" t="s">
        <v>894</v>
      </c>
      <c r="N204" s="66" t="s">
        <v>747</v>
      </c>
      <c r="O204" s="66" t="s">
        <v>1066</v>
      </c>
      <c r="P204" s="66" t="s">
        <v>746</v>
      </c>
      <c r="Q204" s="66" t="s">
        <v>743</v>
      </c>
      <c r="R204" s="66"/>
      <c r="S204" s="66"/>
      <c r="T204" s="66"/>
      <c r="U204" s="66"/>
      <c r="V204" s="84">
        <v>2.5</v>
      </c>
      <c r="W204" s="66"/>
      <c r="X204" s="66"/>
      <c r="Y204" s="66"/>
      <c r="Z204" s="66"/>
      <c r="AA204" s="66"/>
      <c r="AB204" s="66"/>
      <c r="AC204" s="66"/>
      <c r="AD204" s="66"/>
      <c r="AE204" s="66"/>
      <c r="AF204" s="66"/>
      <c r="AG204" s="66"/>
      <c r="AH204" s="66"/>
      <c r="AI204" s="66" t="s">
        <v>751</v>
      </c>
      <c r="AJ204" s="66"/>
      <c r="AK204" s="66"/>
      <c r="AL204" s="66"/>
      <c r="AM204" s="66"/>
      <c r="AN204" s="66"/>
      <c r="AO204" s="66"/>
      <c r="AP204" s="66"/>
      <c r="AQ204" s="66" t="s">
        <v>641</v>
      </c>
      <c r="AR204" s="66"/>
      <c r="AS204" s="66"/>
      <c r="AT204" s="66"/>
      <c r="AU204" s="66"/>
      <c r="AV204" s="66"/>
      <c r="AW204" s="66"/>
      <c r="AX204" s="66"/>
      <c r="AY204" s="66"/>
      <c r="AZ204" s="66"/>
      <c r="BA204" s="66"/>
      <c r="BB204" s="66"/>
      <c r="BC204" s="66"/>
      <c r="BD204" s="66"/>
      <c r="BE204" s="66"/>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70" t="s">
        <v>79</v>
      </c>
      <c r="CB204" s="66"/>
      <c r="CC204" s="66"/>
      <c r="CD204" s="66"/>
      <c r="CE204" s="66"/>
      <c r="CF204" s="66"/>
      <c r="CG204" s="66"/>
      <c r="CH204" s="66"/>
      <c r="CI204" s="66"/>
    </row>
    <row r="205" spans="1:87" ht="14.5" hidden="1" customHeight="1">
      <c r="A205" s="69" t="s">
        <v>910</v>
      </c>
      <c r="B205" s="69">
        <v>201</v>
      </c>
      <c r="C205" s="66" t="s">
        <v>753</v>
      </c>
      <c r="D205" s="66" t="s">
        <v>755</v>
      </c>
      <c r="E205" s="70" t="s">
        <v>1060</v>
      </c>
      <c r="F205" s="70" t="s">
        <v>1063</v>
      </c>
      <c r="G205" s="66"/>
      <c r="H205" s="66"/>
      <c r="I205" s="73">
        <v>1</v>
      </c>
      <c r="J205" s="66"/>
      <c r="K205" s="70" t="s">
        <v>1038</v>
      </c>
      <c r="L205" s="66"/>
      <c r="M205" s="66" t="s">
        <v>894</v>
      </c>
      <c r="N205" s="66" t="s">
        <v>747</v>
      </c>
      <c r="O205" s="66" t="s">
        <v>1066</v>
      </c>
      <c r="P205" s="66" t="s">
        <v>746</v>
      </c>
      <c r="Q205" s="66" t="s">
        <v>743</v>
      </c>
      <c r="R205" s="66"/>
      <c r="S205" s="66"/>
      <c r="T205" s="66"/>
      <c r="U205" s="66"/>
      <c r="V205" s="84">
        <v>70</v>
      </c>
      <c r="W205" s="66"/>
      <c r="X205" s="66"/>
      <c r="Y205" s="66"/>
      <c r="Z205" s="66"/>
      <c r="AA205" s="66"/>
      <c r="AB205" s="66"/>
      <c r="AC205" s="66"/>
      <c r="AD205" s="66"/>
      <c r="AE205" s="66"/>
      <c r="AF205" s="66"/>
      <c r="AG205" s="66"/>
      <c r="AH205" s="66"/>
      <c r="AI205" s="66" t="s">
        <v>758</v>
      </c>
      <c r="AJ205" s="66"/>
      <c r="AK205" s="66"/>
      <c r="AL205" s="66"/>
      <c r="AM205" s="66"/>
      <c r="AN205" s="66"/>
      <c r="AO205" s="66"/>
      <c r="AP205" s="66"/>
      <c r="AQ205" s="66" t="s">
        <v>641</v>
      </c>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row>
    <row r="206" spans="1:87" ht="14.5" hidden="1" customHeight="1">
      <c r="A206" s="69" t="s">
        <v>910</v>
      </c>
      <c r="B206" s="69">
        <v>202</v>
      </c>
      <c r="C206" s="66" t="s">
        <v>760</v>
      </c>
      <c r="D206" s="66" t="s">
        <v>761</v>
      </c>
      <c r="E206" s="70" t="s">
        <v>1060</v>
      </c>
      <c r="F206" s="70" t="s">
        <v>1063</v>
      </c>
      <c r="G206" s="66"/>
      <c r="H206" s="66"/>
      <c r="I206" s="73">
        <v>1</v>
      </c>
      <c r="J206" s="66"/>
      <c r="K206" s="70" t="s">
        <v>1038</v>
      </c>
      <c r="L206" s="66"/>
      <c r="M206" s="66" t="s">
        <v>894</v>
      </c>
      <c r="N206" s="66" t="s">
        <v>747</v>
      </c>
      <c r="O206" s="66" t="s">
        <v>1066</v>
      </c>
      <c r="P206" s="66" t="s">
        <v>746</v>
      </c>
      <c r="Q206" s="66" t="s">
        <v>743</v>
      </c>
      <c r="R206" s="66"/>
      <c r="S206" s="66"/>
      <c r="T206" s="66"/>
      <c r="U206" s="66"/>
      <c r="V206" s="84">
        <v>2</v>
      </c>
      <c r="W206" s="66"/>
      <c r="X206" s="66"/>
      <c r="Y206" s="66"/>
      <c r="Z206" s="66"/>
      <c r="AA206" s="66"/>
      <c r="AB206" s="66"/>
      <c r="AC206" s="66"/>
      <c r="AD206" s="66"/>
      <c r="AE206" s="66"/>
      <c r="AF206" s="66"/>
      <c r="AG206" s="66"/>
      <c r="AH206" s="66"/>
      <c r="AI206" s="66" t="s">
        <v>751</v>
      </c>
      <c r="AJ206" s="66"/>
      <c r="AK206" s="66"/>
      <c r="AL206" s="66"/>
      <c r="AM206" s="66"/>
      <c r="AN206" s="66"/>
      <c r="AO206" s="66"/>
      <c r="AP206" s="66"/>
      <c r="AQ206" s="66" t="s">
        <v>641</v>
      </c>
      <c r="AR206" s="66"/>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row>
    <row r="207" spans="1:87" ht="14.5" hidden="1" customHeight="1">
      <c r="A207" s="69" t="s">
        <v>910</v>
      </c>
      <c r="B207" s="69">
        <v>203</v>
      </c>
      <c r="C207" s="66" t="s">
        <v>765</v>
      </c>
      <c r="D207" s="66" t="s">
        <v>767</v>
      </c>
      <c r="E207" s="70" t="s">
        <v>1060</v>
      </c>
      <c r="F207" s="70" t="s">
        <v>1063</v>
      </c>
      <c r="G207" s="66"/>
      <c r="H207" s="66"/>
      <c r="I207" s="73">
        <v>1</v>
      </c>
      <c r="J207" s="66"/>
      <c r="K207" s="70" t="s">
        <v>1038</v>
      </c>
      <c r="L207" s="66"/>
      <c r="M207" s="66" t="s">
        <v>894</v>
      </c>
      <c r="N207" s="66" t="s">
        <v>747</v>
      </c>
      <c r="O207" s="66" t="s">
        <v>1066</v>
      </c>
      <c r="P207" s="66" t="s">
        <v>766</v>
      </c>
      <c r="Q207" s="66" t="s">
        <v>715</v>
      </c>
      <c r="R207" s="66"/>
      <c r="S207" s="66"/>
      <c r="T207" s="66"/>
      <c r="U207" s="66"/>
      <c r="V207" s="84">
        <v>4.5</v>
      </c>
      <c r="W207" s="66"/>
      <c r="X207" s="66"/>
      <c r="Y207" s="66"/>
      <c r="Z207" s="66"/>
      <c r="AA207" s="66"/>
      <c r="AB207" s="66"/>
      <c r="AC207" s="66"/>
      <c r="AD207" s="66"/>
      <c r="AE207" s="66"/>
      <c r="AF207" s="66"/>
      <c r="AG207" s="66"/>
      <c r="AH207" s="66"/>
      <c r="AI207" s="66" t="s">
        <v>770</v>
      </c>
      <c r="AJ207" s="66"/>
      <c r="AK207" s="66"/>
      <c r="AL207" s="66"/>
      <c r="AM207" s="66"/>
      <c r="AN207" s="66"/>
      <c r="AO207" s="66"/>
      <c r="AP207" s="66"/>
      <c r="AQ207" s="66" t="s">
        <v>641</v>
      </c>
      <c r="AR207" s="66"/>
      <c r="AS207" s="66"/>
      <c r="AT207" s="66"/>
      <c r="AU207" s="66"/>
      <c r="AV207" s="66"/>
      <c r="AW207" s="66"/>
      <c r="AX207" s="66"/>
      <c r="AY207" s="66"/>
      <c r="AZ207" s="66"/>
      <c r="BA207" s="66"/>
      <c r="BB207" s="66"/>
      <c r="BC207" s="66"/>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row>
    <row r="208" spans="1:87" ht="14.5" hidden="1" customHeight="1">
      <c r="A208" s="69" t="s">
        <v>910</v>
      </c>
      <c r="B208" s="69">
        <v>204</v>
      </c>
      <c r="C208" s="66" t="s">
        <v>771</v>
      </c>
      <c r="D208" s="66" t="s">
        <v>773</v>
      </c>
      <c r="E208" s="70" t="s">
        <v>1060</v>
      </c>
      <c r="F208" s="70" t="s">
        <v>1063</v>
      </c>
      <c r="G208" s="66"/>
      <c r="H208" s="66"/>
      <c r="I208" s="73">
        <v>1</v>
      </c>
      <c r="J208" s="66"/>
      <c r="K208" s="70" t="s">
        <v>1038</v>
      </c>
      <c r="L208" s="66"/>
      <c r="M208" s="66" t="s">
        <v>894</v>
      </c>
      <c r="N208" s="66" t="s">
        <v>747</v>
      </c>
      <c r="O208" s="66" t="s">
        <v>1066</v>
      </c>
      <c r="P208" s="66" t="s">
        <v>772</v>
      </c>
      <c r="Q208" s="66" t="s">
        <v>743</v>
      </c>
      <c r="R208" s="66"/>
      <c r="S208" s="66"/>
      <c r="T208" s="66"/>
      <c r="U208" s="66"/>
      <c r="V208" s="84">
        <v>420</v>
      </c>
      <c r="W208" s="66"/>
      <c r="X208" s="66"/>
      <c r="Y208" s="66"/>
      <c r="Z208" s="66"/>
      <c r="AA208" s="66"/>
      <c r="AB208" s="66"/>
      <c r="AC208" s="66"/>
      <c r="AD208" s="66"/>
      <c r="AE208" s="66"/>
      <c r="AF208" s="66"/>
      <c r="AG208" s="66"/>
      <c r="AH208" s="66"/>
      <c r="AI208" s="66" t="s">
        <v>770</v>
      </c>
      <c r="AJ208" s="66"/>
      <c r="AK208" s="66"/>
      <c r="AL208" s="66"/>
      <c r="AM208" s="66"/>
      <c r="AN208" s="66"/>
      <c r="AO208" s="66"/>
      <c r="AP208" s="66"/>
      <c r="AQ208" s="66" t="s">
        <v>641</v>
      </c>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row>
    <row r="209" spans="1:87" ht="14.5" hidden="1" customHeight="1">
      <c r="A209" s="69" t="s">
        <v>910</v>
      </c>
      <c r="B209" s="69">
        <v>205</v>
      </c>
      <c r="C209" s="66" t="s">
        <v>777</v>
      </c>
      <c r="D209" s="66" t="s">
        <v>778</v>
      </c>
      <c r="E209" s="70" t="s">
        <v>1060</v>
      </c>
      <c r="F209" s="70" t="s">
        <v>1063</v>
      </c>
      <c r="G209" s="66"/>
      <c r="H209" s="66"/>
      <c r="I209" s="73">
        <v>1</v>
      </c>
      <c r="J209" s="66"/>
      <c r="K209" s="70" t="s">
        <v>1038</v>
      </c>
      <c r="L209" s="66"/>
      <c r="M209" s="66" t="s">
        <v>894</v>
      </c>
      <c r="N209" s="66" t="s">
        <v>747</v>
      </c>
      <c r="O209" s="66" t="s">
        <v>1066</v>
      </c>
      <c r="P209" s="66" t="s">
        <v>747</v>
      </c>
      <c r="Q209" s="66" t="s">
        <v>715</v>
      </c>
      <c r="R209" s="66"/>
      <c r="S209" s="66"/>
      <c r="T209" s="66"/>
      <c r="U209" s="66"/>
      <c r="V209" s="84">
        <v>10</v>
      </c>
      <c r="W209" s="66"/>
      <c r="X209" s="66"/>
      <c r="Y209" s="66"/>
      <c r="Z209" s="66"/>
      <c r="AA209" s="66"/>
      <c r="AB209" s="66"/>
      <c r="AC209" s="66"/>
      <c r="AD209" s="66"/>
      <c r="AE209" s="66"/>
      <c r="AF209" s="66"/>
      <c r="AG209" s="66"/>
      <c r="AH209" s="66"/>
      <c r="AI209" s="66"/>
      <c r="AJ209" s="66"/>
      <c r="AK209" s="66"/>
      <c r="AL209" s="66"/>
      <c r="AM209" s="66"/>
      <c r="AN209" s="66"/>
      <c r="AO209" s="66"/>
      <c r="AP209" s="66"/>
      <c r="AQ209" s="66" t="s">
        <v>641</v>
      </c>
      <c r="AR209" s="66"/>
      <c r="AS209" s="66"/>
      <c r="AT209" s="66"/>
      <c r="AU209" s="66"/>
      <c r="AV209" s="66"/>
      <c r="AW209" s="66"/>
      <c r="AX209" s="66"/>
      <c r="AY209" s="66"/>
      <c r="AZ209" s="66"/>
      <c r="BA209" s="66"/>
      <c r="BB209" s="66"/>
      <c r="BC209" s="66"/>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row>
    <row r="210" spans="1:87" ht="14.5" hidden="1" customHeight="1">
      <c r="A210" s="69" t="s">
        <v>910</v>
      </c>
      <c r="B210" s="69">
        <v>206</v>
      </c>
      <c r="C210" s="66" t="s">
        <v>781</v>
      </c>
      <c r="D210" s="66" t="s">
        <v>782</v>
      </c>
      <c r="E210" s="70" t="s">
        <v>1060</v>
      </c>
      <c r="F210" s="70" t="s">
        <v>1063</v>
      </c>
      <c r="G210" s="66"/>
      <c r="H210" s="66"/>
      <c r="I210" s="73">
        <v>1</v>
      </c>
      <c r="J210" s="66"/>
      <c r="K210" s="70" t="s">
        <v>1038</v>
      </c>
      <c r="L210" s="66"/>
      <c r="M210" s="66" t="s">
        <v>894</v>
      </c>
      <c r="N210" s="66" t="s">
        <v>747</v>
      </c>
      <c r="O210" s="66" t="s">
        <v>1066</v>
      </c>
      <c r="P210" s="66" t="s">
        <v>747</v>
      </c>
      <c r="Q210" s="66" t="s">
        <v>715</v>
      </c>
      <c r="R210" s="66"/>
      <c r="S210" s="66"/>
      <c r="T210" s="66"/>
      <c r="U210" s="66"/>
      <c r="V210" s="84">
        <v>136</v>
      </c>
      <c r="W210" s="66"/>
      <c r="X210" s="66"/>
      <c r="Y210" s="66"/>
      <c r="Z210" s="66"/>
      <c r="AA210" s="66"/>
      <c r="AB210" s="66"/>
      <c r="AC210" s="66"/>
      <c r="AD210" s="66"/>
      <c r="AE210" s="66"/>
      <c r="AF210" s="66"/>
      <c r="AG210" s="66"/>
      <c r="AH210" s="66"/>
      <c r="AI210" s="66"/>
      <c r="AJ210" s="66"/>
      <c r="AK210" s="66"/>
      <c r="AL210" s="66"/>
      <c r="AM210" s="66"/>
      <c r="AN210" s="66"/>
      <c r="AO210" s="66"/>
      <c r="AP210" s="66"/>
      <c r="AQ210" s="66" t="s">
        <v>641</v>
      </c>
      <c r="AR210" s="66"/>
      <c r="AS210" s="66"/>
      <c r="AT210" s="66"/>
      <c r="AU210" s="66"/>
      <c r="AV210" s="66"/>
      <c r="AW210" s="66"/>
      <c r="AX210" s="66"/>
      <c r="AY210" s="66"/>
      <c r="AZ210" s="66"/>
      <c r="BA210" s="66"/>
      <c r="BB210" s="66"/>
      <c r="BC210" s="66"/>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row>
    <row r="211" spans="1:87" ht="14.5" hidden="1" customHeight="1">
      <c r="A211" s="69" t="s">
        <v>910</v>
      </c>
      <c r="B211" s="69">
        <v>207</v>
      </c>
      <c r="C211" s="66" t="s">
        <v>785</v>
      </c>
      <c r="D211" s="66" t="s">
        <v>786</v>
      </c>
      <c r="E211" s="70" t="s">
        <v>1060</v>
      </c>
      <c r="F211" s="70" t="s">
        <v>1063</v>
      </c>
      <c r="G211" s="66"/>
      <c r="H211" s="66"/>
      <c r="I211" s="73">
        <v>1</v>
      </c>
      <c r="J211" s="66"/>
      <c r="K211" s="70" t="s">
        <v>1038</v>
      </c>
      <c r="L211" s="66"/>
      <c r="M211" s="66" t="s">
        <v>894</v>
      </c>
      <c r="N211" s="66" t="s">
        <v>747</v>
      </c>
      <c r="O211" s="66" t="s">
        <v>1066</v>
      </c>
      <c r="P211" s="66" t="s">
        <v>747</v>
      </c>
      <c r="Q211" s="66" t="s">
        <v>715</v>
      </c>
      <c r="R211" s="66"/>
      <c r="S211" s="66"/>
      <c r="T211" s="66"/>
      <c r="U211" s="66"/>
      <c r="V211" s="84">
        <v>100</v>
      </c>
      <c r="W211" s="66"/>
      <c r="X211" s="66"/>
      <c r="Y211" s="66"/>
      <c r="Z211" s="66"/>
      <c r="AA211" s="66"/>
      <c r="AB211" s="66"/>
      <c r="AC211" s="66"/>
      <c r="AD211" s="66"/>
      <c r="AE211" s="66"/>
      <c r="AF211" s="66"/>
      <c r="AG211" s="66"/>
      <c r="AH211" s="66"/>
      <c r="AI211" s="66"/>
      <c r="AJ211" s="66"/>
      <c r="AK211" s="66"/>
      <c r="AL211" s="66"/>
      <c r="AM211" s="66"/>
      <c r="AN211" s="66"/>
      <c r="AO211" s="66"/>
      <c r="AP211" s="66"/>
      <c r="AQ211" s="66" t="s">
        <v>641</v>
      </c>
      <c r="AR211" s="66"/>
      <c r="AS211" s="66"/>
      <c r="AT211" s="66"/>
      <c r="AU211" s="66"/>
      <c r="AV211" s="66"/>
      <c r="AW211" s="66"/>
      <c r="AX211" s="66"/>
      <c r="AY211" s="66"/>
      <c r="AZ211" s="66"/>
      <c r="BA211" s="66"/>
      <c r="BB211" s="66"/>
      <c r="BC211" s="66"/>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row>
    <row r="212" spans="1:87" ht="14.5" hidden="1" customHeight="1">
      <c r="A212" s="69" t="s">
        <v>910</v>
      </c>
      <c r="B212" s="69">
        <v>208</v>
      </c>
      <c r="C212" s="66" t="s">
        <v>789</v>
      </c>
      <c r="D212" s="66" t="s">
        <v>791</v>
      </c>
      <c r="E212" s="70" t="s">
        <v>1060</v>
      </c>
      <c r="F212" s="70" t="s">
        <v>1063</v>
      </c>
      <c r="G212" s="66"/>
      <c r="H212" s="66"/>
      <c r="I212" s="73">
        <v>1</v>
      </c>
      <c r="J212" s="66"/>
      <c r="K212" s="70" t="s">
        <v>1038</v>
      </c>
      <c r="L212" s="66"/>
      <c r="M212" s="66" t="s">
        <v>894</v>
      </c>
      <c r="N212" s="66" t="s">
        <v>747</v>
      </c>
      <c r="O212" s="66" t="s">
        <v>1066</v>
      </c>
      <c r="P212" s="66" t="s">
        <v>790</v>
      </c>
      <c r="Q212" s="66" t="s">
        <v>715</v>
      </c>
      <c r="R212" s="66"/>
      <c r="S212" s="66"/>
      <c r="T212" s="66"/>
      <c r="U212" s="66"/>
      <c r="V212" s="84">
        <v>1.0793900000000001</v>
      </c>
      <c r="W212" s="66"/>
      <c r="X212" s="66"/>
      <c r="Y212" s="66"/>
      <c r="Z212" s="66"/>
      <c r="AA212" s="66"/>
      <c r="AB212" s="66"/>
      <c r="AC212" s="66"/>
      <c r="AD212" s="66"/>
      <c r="AE212" s="66"/>
      <c r="AF212" s="66"/>
      <c r="AG212" s="66"/>
      <c r="AH212" s="66"/>
      <c r="AI212" s="66" t="s">
        <v>793</v>
      </c>
      <c r="AJ212" s="66"/>
      <c r="AK212" s="66"/>
      <c r="AL212" s="66"/>
      <c r="AM212" s="66"/>
      <c r="AN212" s="66"/>
      <c r="AO212" s="66"/>
      <c r="AP212" s="66"/>
      <c r="AQ212" s="66" t="s">
        <v>641</v>
      </c>
      <c r="AR212" s="66"/>
      <c r="AS212" s="66"/>
      <c r="AT212" s="66"/>
      <c r="AU212" s="66"/>
      <c r="AV212" s="66"/>
      <c r="AW212" s="66"/>
      <c r="AX212" s="66"/>
      <c r="AY212" s="66"/>
      <c r="AZ212" s="66"/>
      <c r="BA212" s="66"/>
      <c r="BB212" s="66"/>
      <c r="BC212" s="66"/>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row>
    <row r="213" spans="1:87" ht="14.5" hidden="1" customHeight="1">
      <c r="A213" s="69" t="s">
        <v>910</v>
      </c>
      <c r="B213" s="69">
        <v>209</v>
      </c>
      <c r="C213" s="66" t="s">
        <v>795</v>
      </c>
      <c r="D213" s="66" t="s">
        <v>797</v>
      </c>
      <c r="E213" s="70" t="s">
        <v>1060</v>
      </c>
      <c r="F213" s="70" t="s">
        <v>1063</v>
      </c>
      <c r="G213" s="66"/>
      <c r="H213" s="66"/>
      <c r="I213" s="73">
        <v>1</v>
      </c>
      <c r="J213" s="66"/>
      <c r="K213" s="70" t="s">
        <v>1038</v>
      </c>
      <c r="L213" s="66"/>
      <c r="M213" s="66" t="s">
        <v>894</v>
      </c>
      <c r="N213" s="66" t="s">
        <v>747</v>
      </c>
      <c r="O213" s="66" t="s">
        <v>1066</v>
      </c>
      <c r="P213" s="66" t="s">
        <v>796</v>
      </c>
      <c r="Q213" s="66" t="s">
        <v>715</v>
      </c>
      <c r="R213" s="66"/>
      <c r="S213" s="66"/>
      <c r="T213" s="66"/>
      <c r="U213" s="66"/>
      <c r="V213" s="84">
        <v>2.8389470000000001</v>
      </c>
      <c r="W213" s="66"/>
      <c r="X213" s="66"/>
      <c r="Y213" s="66"/>
      <c r="Z213" s="66"/>
      <c r="AA213" s="66"/>
      <c r="AB213" s="66"/>
      <c r="AC213" s="66"/>
      <c r="AD213" s="66"/>
      <c r="AE213" s="66"/>
      <c r="AF213" s="66"/>
      <c r="AG213" s="66"/>
      <c r="AH213" s="66"/>
      <c r="AI213" s="66" t="s">
        <v>799</v>
      </c>
      <c r="AJ213" s="66"/>
      <c r="AK213" s="66"/>
      <c r="AL213" s="66"/>
      <c r="AM213" s="66"/>
      <c r="AN213" s="66"/>
      <c r="AO213" s="66"/>
      <c r="AP213" s="66"/>
      <c r="AQ213" s="66" t="s">
        <v>641</v>
      </c>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row>
    <row r="214" spans="1:87" ht="14.5" hidden="1" customHeight="1">
      <c r="A214" s="69" t="s">
        <v>910</v>
      </c>
      <c r="B214" s="69">
        <v>210</v>
      </c>
      <c r="C214" s="66" t="s">
        <v>801</v>
      </c>
      <c r="D214" s="66" t="s">
        <v>802</v>
      </c>
      <c r="E214" s="70" t="s">
        <v>1060</v>
      </c>
      <c r="F214" s="70" t="s">
        <v>1063</v>
      </c>
      <c r="G214" s="66"/>
      <c r="H214" s="66"/>
      <c r="I214" s="73">
        <v>1</v>
      </c>
      <c r="J214" s="66"/>
      <c r="K214" s="70" t="s">
        <v>1038</v>
      </c>
      <c r="L214" s="66"/>
      <c r="M214" s="66" t="s">
        <v>893</v>
      </c>
      <c r="N214" s="66" t="s">
        <v>676</v>
      </c>
      <c r="O214" s="66" t="s">
        <v>1069</v>
      </c>
      <c r="P214" s="66" t="s">
        <v>676</v>
      </c>
      <c r="Q214" s="66" t="s">
        <v>715</v>
      </c>
      <c r="R214" s="66"/>
      <c r="S214" s="66"/>
      <c r="T214" s="66"/>
      <c r="U214" s="66"/>
      <c r="V214" s="84">
        <v>350</v>
      </c>
      <c r="W214" s="66"/>
      <c r="X214" s="66"/>
      <c r="Y214" s="66"/>
      <c r="Z214" s="66"/>
      <c r="AA214" s="66"/>
      <c r="AB214" s="66"/>
      <c r="AC214" s="66"/>
      <c r="AD214" s="66"/>
      <c r="AE214" s="66"/>
      <c r="AF214" s="66"/>
      <c r="AG214" s="66"/>
      <c r="AH214" s="66"/>
      <c r="AI214" s="66" t="s">
        <v>804</v>
      </c>
      <c r="AJ214" s="66"/>
      <c r="AK214" s="66"/>
      <c r="AL214" s="66"/>
      <c r="AM214" s="66"/>
      <c r="AN214" s="66"/>
      <c r="AO214" s="66"/>
      <c r="AP214" s="66"/>
      <c r="AQ214" s="66" t="s">
        <v>641</v>
      </c>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row>
    <row r="215" spans="1:87" ht="14.5" hidden="1" customHeight="1">
      <c r="A215" s="69" t="s">
        <v>910</v>
      </c>
      <c r="B215" s="69">
        <v>211</v>
      </c>
      <c r="C215" s="66" t="s">
        <v>805</v>
      </c>
      <c r="D215" s="66" t="s">
        <v>807</v>
      </c>
      <c r="E215" s="70" t="s">
        <v>1060</v>
      </c>
      <c r="F215" s="70" t="s">
        <v>1063</v>
      </c>
      <c r="G215" s="66"/>
      <c r="H215" s="66"/>
      <c r="I215" s="73">
        <v>1</v>
      </c>
      <c r="J215" s="66"/>
      <c r="K215" s="70" t="s">
        <v>1038</v>
      </c>
      <c r="L215" s="66"/>
      <c r="M215" s="66" t="s">
        <v>895</v>
      </c>
      <c r="N215" s="66" t="s">
        <v>806</v>
      </c>
      <c r="O215" s="82" t="s">
        <v>1068</v>
      </c>
      <c r="P215" s="66" t="s">
        <v>806</v>
      </c>
      <c r="Q215" s="66" t="s">
        <v>715</v>
      </c>
      <c r="R215" s="66"/>
      <c r="S215" s="66"/>
      <c r="T215" s="66"/>
      <c r="U215" s="66"/>
      <c r="V215" s="84">
        <v>1250</v>
      </c>
      <c r="W215" s="66"/>
      <c r="X215" s="66"/>
      <c r="Y215" s="66"/>
      <c r="Z215" s="66"/>
      <c r="AA215" s="66"/>
      <c r="AB215" s="66"/>
      <c r="AC215" s="66"/>
      <c r="AD215" s="66"/>
      <c r="AE215" s="66"/>
      <c r="AF215" s="66"/>
      <c r="AG215" s="66"/>
      <c r="AH215" s="66"/>
      <c r="AI215" s="66" t="s">
        <v>809</v>
      </c>
      <c r="AJ215" s="66"/>
      <c r="AK215" s="66"/>
      <c r="AL215" s="66"/>
      <c r="AM215" s="66"/>
      <c r="AN215" s="66"/>
      <c r="AO215" s="66"/>
      <c r="AP215" s="66"/>
      <c r="AQ215" s="66" t="s">
        <v>641</v>
      </c>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row>
    <row r="216" spans="1:87" ht="14.5" hidden="1" customHeight="1">
      <c r="A216" s="69" t="s">
        <v>910</v>
      </c>
      <c r="B216" s="69">
        <v>212</v>
      </c>
      <c r="C216" s="66" t="s">
        <v>811</v>
      </c>
      <c r="D216" s="66" t="s">
        <v>812</v>
      </c>
      <c r="E216" s="70" t="s">
        <v>1060</v>
      </c>
      <c r="F216" s="70" t="s">
        <v>1063</v>
      </c>
      <c r="G216" s="66"/>
      <c r="H216" s="66"/>
      <c r="I216" s="73">
        <v>1</v>
      </c>
      <c r="J216" s="66"/>
      <c r="K216" s="70" t="s">
        <v>1038</v>
      </c>
      <c r="L216" s="66"/>
      <c r="M216" s="66" t="s">
        <v>889</v>
      </c>
      <c r="N216" s="66" t="s">
        <v>739</v>
      </c>
      <c r="O216" s="82" t="s">
        <v>1068</v>
      </c>
      <c r="P216" s="66" t="s">
        <v>739</v>
      </c>
      <c r="Q216" s="66" t="s">
        <v>715</v>
      </c>
      <c r="R216" s="66"/>
      <c r="S216" s="66"/>
      <c r="T216" s="66"/>
      <c r="U216" s="66"/>
      <c r="V216" s="84">
        <v>30</v>
      </c>
      <c r="W216" s="66"/>
      <c r="X216" s="66"/>
      <c r="Y216" s="66"/>
      <c r="Z216" s="66"/>
      <c r="AA216" s="66"/>
      <c r="AB216" s="66"/>
      <c r="AC216" s="66"/>
      <c r="AD216" s="66"/>
      <c r="AE216" s="66"/>
      <c r="AF216" s="66"/>
      <c r="AG216" s="66"/>
      <c r="AH216" s="66"/>
      <c r="AI216" s="66" t="s">
        <v>815</v>
      </c>
      <c r="AJ216" s="66"/>
      <c r="AK216" s="66"/>
      <c r="AL216" s="66"/>
      <c r="AM216" s="66"/>
      <c r="AN216" s="66"/>
      <c r="AO216" s="66"/>
      <c r="AP216" s="66"/>
      <c r="AQ216" s="66" t="s">
        <v>641</v>
      </c>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row>
    <row r="217" spans="1:87" ht="14.5" hidden="1" customHeight="1">
      <c r="A217" s="69" t="s">
        <v>910</v>
      </c>
      <c r="B217" s="69">
        <v>213</v>
      </c>
      <c r="C217" s="66" t="s">
        <v>817</v>
      </c>
      <c r="D217" s="66" t="s">
        <v>819</v>
      </c>
      <c r="E217" s="70" t="s">
        <v>1060</v>
      </c>
      <c r="F217" s="70" t="s">
        <v>1063</v>
      </c>
      <c r="G217" s="66"/>
      <c r="H217" s="66"/>
      <c r="I217" s="73">
        <v>1</v>
      </c>
      <c r="J217" s="66"/>
      <c r="K217" s="70" t="s">
        <v>1038</v>
      </c>
      <c r="L217" s="66"/>
      <c r="M217" s="66" t="s">
        <v>889</v>
      </c>
      <c r="N217" s="66" t="s">
        <v>818</v>
      </c>
      <c r="O217" s="66" t="s">
        <v>1069</v>
      </c>
      <c r="P217" s="66" t="s">
        <v>818</v>
      </c>
      <c r="Q217" s="66" t="s">
        <v>715</v>
      </c>
      <c r="R217" s="66"/>
      <c r="S217" s="66"/>
      <c r="T217" s="66"/>
      <c r="U217" s="66"/>
      <c r="V217" s="84">
        <v>20</v>
      </c>
      <c r="W217" s="66"/>
      <c r="X217" s="66"/>
      <c r="Y217" s="66"/>
      <c r="Z217" s="66"/>
      <c r="AA217" s="66"/>
      <c r="AB217" s="66"/>
      <c r="AC217" s="66"/>
      <c r="AD217" s="66"/>
      <c r="AE217" s="66"/>
      <c r="AF217" s="66"/>
      <c r="AG217" s="66"/>
      <c r="AH217" s="66"/>
      <c r="AI217" s="66" t="s">
        <v>821</v>
      </c>
      <c r="AJ217" s="66"/>
      <c r="AK217" s="66"/>
      <c r="AL217" s="66"/>
      <c r="AM217" s="66"/>
      <c r="AN217" s="66"/>
      <c r="AO217" s="66"/>
      <c r="AP217" s="66"/>
      <c r="AQ217" s="66" t="s">
        <v>641</v>
      </c>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row>
    <row r="218" spans="1:87" ht="14.5" hidden="1" customHeight="1">
      <c r="A218" s="69" t="s">
        <v>910</v>
      </c>
      <c r="B218" s="69">
        <v>214</v>
      </c>
      <c r="C218" s="66" t="s">
        <v>823</v>
      </c>
      <c r="D218" s="66" t="s">
        <v>825</v>
      </c>
      <c r="E218" s="70" t="s">
        <v>1060</v>
      </c>
      <c r="F218" s="70" t="s">
        <v>1063</v>
      </c>
      <c r="G218" s="66"/>
      <c r="H218" s="66"/>
      <c r="I218" s="73">
        <v>1</v>
      </c>
      <c r="J218" s="66"/>
      <c r="K218" s="70" t="s">
        <v>1038</v>
      </c>
      <c r="L218" s="66"/>
      <c r="M218" s="66" t="s">
        <v>889</v>
      </c>
      <c r="N218" s="66" t="s">
        <v>824</v>
      </c>
      <c r="O218" s="66" t="s">
        <v>1068</v>
      </c>
      <c r="P218" s="66" t="s">
        <v>824</v>
      </c>
      <c r="Q218" s="66" t="s">
        <v>715</v>
      </c>
      <c r="R218" s="66"/>
      <c r="S218" s="66"/>
      <c r="T218" s="66"/>
      <c r="U218" s="66"/>
      <c r="V218" s="84">
        <v>5.5</v>
      </c>
      <c r="W218" s="66"/>
      <c r="X218" s="66"/>
      <c r="Y218" s="66"/>
      <c r="Z218" s="66"/>
      <c r="AA218" s="66"/>
      <c r="AB218" s="66"/>
      <c r="AC218" s="66"/>
      <c r="AD218" s="66"/>
      <c r="AE218" s="66"/>
      <c r="AF218" s="66"/>
      <c r="AG218" s="66"/>
      <c r="AH218" s="66"/>
      <c r="AI218" s="66" t="s">
        <v>827</v>
      </c>
      <c r="AJ218" s="66"/>
      <c r="AK218" s="66"/>
      <c r="AL218" s="66"/>
      <c r="AM218" s="66"/>
      <c r="AN218" s="66"/>
      <c r="AO218" s="66"/>
      <c r="AP218" s="66"/>
      <c r="AQ218" s="66" t="s">
        <v>641</v>
      </c>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row>
    <row r="219" spans="1:87" ht="14.5" hidden="1" customHeight="1">
      <c r="A219" s="69" t="s">
        <v>910</v>
      </c>
      <c r="B219" s="69">
        <v>215</v>
      </c>
      <c r="C219" s="66" t="s">
        <v>829</v>
      </c>
      <c r="D219" s="66" t="s">
        <v>831</v>
      </c>
      <c r="E219" s="70" t="s">
        <v>1060</v>
      </c>
      <c r="F219" s="70" t="s">
        <v>1063</v>
      </c>
      <c r="G219" s="66"/>
      <c r="H219" s="66"/>
      <c r="I219" s="73">
        <v>1</v>
      </c>
      <c r="J219" s="66"/>
      <c r="K219" s="70" t="s">
        <v>1038</v>
      </c>
      <c r="L219" s="66"/>
      <c r="M219" s="66" t="s">
        <v>889</v>
      </c>
      <c r="N219" s="66" t="s">
        <v>824</v>
      </c>
      <c r="O219" s="66" t="s">
        <v>1068</v>
      </c>
      <c r="P219" s="66" t="s">
        <v>830</v>
      </c>
      <c r="Q219" s="66" t="s">
        <v>715</v>
      </c>
      <c r="R219" s="66"/>
      <c r="S219" s="66"/>
      <c r="T219" s="66"/>
      <c r="U219" s="66"/>
      <c r="V219" s="84">
        <v>8.6</v>
      </c>
      <c r="W219" s="66"/>
      <c r="X219" s="66"/>
      <c r="Y219" s="66"/>
      <c r="Z219" s="66"/>
      <c r="AA219" s="66"/>
      <c r="AB219" s="66"/>
      <c r="AC219" s="66"/>
      <c r="AD219" s="66"/>
      <c r="AE219" s="66"/>
      <c r="AF219" s="66"/>
      <c r="AG219" s="66"/>
      <c r="AH219" s="66"/>
      <c r="AI219" s="66" t="s">
        <v>833</v>
      </c>
      <c r="AJ219" s="66"/>
      <c r="AK219" s="66"/>
      <c r="AL219" s="66"/>
      <c r="AM219" s="66"/>
      <c r="AN219" s="66"/>
      <c r="AO219" s="66"/>
      <c r="AP219" s="66"/>
      <c r="AQ219" s="66" t="s">
        <v>641</v>
      </c>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row>
    <row r="220" spans="1:87" ht="14.5" hidden="1" customHeight="1">
      <c r="A220" s="69" t="s">
        <v>910</v>
      </c>
      <c r="B220" s="69">
        <v>216</v>
      </c>
      <c r="C220" s="66" t="s">
        <v>835</v>
      </c>
      <c r="D220" s="66" t="s">
        <v>837</v>
      </c>
      <c r="E220" s="70" t="s">
        <v>1060</v>
      </c>
      <c r="F220" s="70" t="s">
        <v>1063</v>
      </c>
      <c r="G220" s="66"/>
      <c r="H220" s="66"/>
      <c r="I220" s="73">
        <v>1</v>
      </c>
      <c r="J220" s="66"/>
      <c r="K220" s="70" t="s">
        <v>1038</v>
      </c>
      <c r="L220" s="66"/>
      <c r="M220" s="66" t="s">
        <v>889</v>
      </c>
      <c r="N220" s="66" t="s">
        <v>824</v>
      </c>
      <c r="O220" s="66" t="s">
        <v>1068</v>
      </c>
      <c r="P220" s="66" t="s">
        <v>836</v>
      </c>
      <c r="Q220" s="66" t="s">
        <v>715</v>
      </c>
      <c r="R220" s="66"/>
      <c r="S220" s="66"/>
      <c r="T220" s="66"/>
      <c r="U220" s="66"/>
      <c r="V220" s="84">
        <v>83.3</v>
      </c>
      <c r="W220" s="66"/>
      <c r="X220" s="66"/>
      <c r="Y220" s="66"/>
      <c r="Z220" s="66"/>
      <c r="AA220" s="66"/>
      <c r="AB220" s="66"/>
      <c r="AC220" s="66"/>
      <c r="AD220" s="66"/>
      <c r="AE220" s="66"/>
      <c r="AF220" s="66"/>
      <c r="AG220" s="66"/>
      <c r="AH220" s="66"/>
      <c r="AI220" s="66" t="s">
        <v>840</v>
      </c>
      <c r="AJ220" s="66"/>
      <c r="AK220" s="66"/>
      <c r="AL220" s="66"/>
      <c r="AM220" s="66"/>
      <c r="AN220" s="66"/>
      <c r="AO220" s="66"/>
      <c r="AP220" s="66"/>
      <c r="AQ220" s="66" t="s">
        <v>641</v>
      </c>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row>
    <row r="221" spans="1:87" ht="14.5" hidden="1" customHeight="1">
      <c r="A221" s="69" t="s">
        <v>910</v>
      </c>
      <c r="B221" s="69">
        <v>217</v>
      </c>
      <c r="C221" s="66" t="s">
        <v>841</v>
      </c>
      <c r="D221" s="66" t="s">
        <v>843</v>
      </c>
      <c r="E221" s="70" t="s">
        <v>1060</v>
      </c>
      <c r="F221" s="70" t="s">
        <v>1063</v>
      </c>
      <c r="G221" s="66"/>
      <c r="H221" s="66"/>
      <c r="I221" s="73">
        <v>2</v>
      </c>
      <c r="J221" s="66"/>
      <c r="K221" s="70" t="s">
        <v>1038</v>
      </c>
      <c r="L221" s="66"/>
      <c r="M221" s="66" t="s">
        <v>895</v>
      </c>
      <c r="N221" s="66" t="s">
        <v>806</v>
      </c>
      <c r="O221" s="66" t="s">
        <v>1068</v>
      </c>
      <c r="P221" s="66" t="s">
        <v>842</v>
      </c>
      <c r="Q221" s="66" t="s">
        <v>715</v>
      </c>
      <c r="R221" s="66"/>
      <c r="S221" s="66"/>
      <c r="T221" s="66"/>
      <c r="U221" s="66"/>
      <c r="V221" s="84">
        <v>103.047147</v>
      </c>
      <c r="W221" s="66"/>
      <c r="X221" s="66"/>
      <c r="Y221" s="66"/>
      <c r="Z221" s="66"/>
      <c r="AA221" s="66"/>
      <c r="AB221" s="66"/>
      <c r="AC221" s="66"/>
      <c r="AD221" s="66"/>
      <c r="AE221" s="66"/>
      <c r="AF221" s="66"/>
      <c r="AG221" s="66"/>
      <c r="AH221" s="66"/>
      <c r="AI221" s="66" t="s">
        <v>845</v>
      </c>
      <c r="AJ221" s="66"/>
      <c r="AK221" s="66"/>
      <c r="AL221" s="66"/>
      <c r="AM221" s="66"/>
      <c r="AN221" s="66"/>
      <c r="AO221" s="66"/>
      <c r="AP221" s="66"/>
      <c r="AQ221" s="66" t="s">
        <v>641</v>
      </c>
      <c r="AR221" s="66"/>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row>
    <row r="222" spans="1:87" ht="14.5" hidden="1" customHeight="1">
      <c r="A222" s="69" t="s">
        <v>910</v>
      </c>
      <c r="B222" s="69">
        <v>218</v>
      </c>
      <c r="C222" s="66" t="s">
        <v>847</v>
      </c>
      <c r="D222" s="66" t="s">
        <v>850</v>
      </c>
      <c r="E222" s="70" t="s">
        <v>1060</v>
      </c>
      <c r="F222" s="70" t="s">
        <v>1063</v>
      </c>
      <c r="G222" s="66"/>
      <c r="H222" s="66"/>
      <c r="I222" s="73">
        <v>1</v>
      </c>
      <c r="J222" s="66"/>
      <c r="K222" s="70" t="s">
        <v>1038</v>
      </c>
      <c r="L222" s="66"/>
      <c r="M222" s="66" t="s">
        <v>895</v>
      </c>
      <c r="N222" s="66" t="s">
        <v>849</v>
      </c>
      <c r="O222" s="66" t="s">
        <v>1068</v>
      </c>
      <c r="P222" s="66" t="s">
        <v>848</v>
      </c>
      <c r="Q222" s="66" t="s">
        <v>715</v>
      </c>
      <c r="R222" s="66"/>
      <c r="S222" s="66"/>
      <c r="T222" s="66"/>
      <c r="U222" s="66"/>
      <c r="V222" s="84">
        <v>153.6</v>
      </c>
      <c r="W222" s="66"/>
      <c r="X222" s="66"/>
      <c r="Y222" s="66"/>
      <c r="Z222" s="66"/>
      <c r="AA222" s="66"/>
      <c r="AB222" s="66"/>
      <c r="AC222" s="66"/>
      <c r="AD222" s="66"/>
      <c r="AE222" s="66"/>
      <c r="AF222" s="66"/>
      <c r="AG222" s="66"/>
      <c r="AH222" s="66"/>
      <c r="AI222" s="66" t="s">
        <v>852</v>
      </c>
      <c r="AJ222" s="66"/>
      <c r="AK222" s="66"/>
      <c r="AL222" s="66"/>
      <c r="AM222" s="66"/>
      <c r="AN222" s="66"/>
      <c r="AO222" s="66"/>
      <c r="AP222" s="66"/>
      <c r="AQ222" s="66" t="s">
        <v>641</v>
      </c>
      <c r="AR222" s="66"/>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row>
    <row r="223" spans="1:87" ht="14.5" hidden="1" customHeight="1">
      <c r="A223" s="69" t="s">
        <v>910</v>
      </c>
      <c r="B223" s="69">
        <v>219</v>
      </c>
      <c r="C223" s="66" t="s">
        <v>854</v>
      </c>
      <c r="D223" s="66" t="s">
        <v>856</v>
      </c>
      <c r="E223" s="70" t="s">
        <v>1060</v>
      </c>
      <c r="F223" s="70" t="s">
        <v>1063</v>
      </c>
      <c r="G223" s="66"/>
      <c r="H223" s="66"/>
      <c r="I223" s="73">
        <v>1</v>
      </c>
      <c r="J223" s="66"/>
      <c r="K223" s="70" t="s">
        <v>1038</v>
      </c>
      <c r="L223" s="66"/>
      <c r="M223" s="66" t="s">
        <v>893</v>
      </c>
      <c r="N223" s="66" t="s">
        <v>676</v>
      </c>
      <c r="O223" s="66" t="s">
        <v>1069</v>
      </c>
      <c r="P223" s="66" t="s">
        <v>855</v>
      </c>
      <c r="Q223" s="66" t="s">
        <v>715</v>
      </c>
      <c r="R223" s="66"/>
      <c r="S223" s="66"/>
      <c r="T223" s="66"/>
      <c r="U223" s="66"/>
      <c r="V223" s="84">
        <v>181.11639199999999</v>
      </c>
      <c r="W223" s="66"/>
      <c r="X223" s="66"/>
      <c r="Y223" s="66"/>
      <c r="Z223" s="66"/>
      <c r="AA223" s="66"/>
      <c r="AB223" s="66"/>
      <c r="AC223" s="66"/>
      <c r="AD223" s="66"/>
      <c r="AE223" s="66"/>
      <c r="AF223" s="66"/>
      <c r="AG223" s="66"/>
      <c r="AH223" s="66"/>
      <c r="AI223" s="66" t="s">
        <v>858</v>
      </c>
      <c r="AJ223" s="66"/>
      <c r="AK223" s="66"/>
      <c r="AL223" s="66"/>
      <c r="AM223" s="66"/>
      <c r="AN223" s="66"/>
      <c r="AO223" s="66"/>
      <c r="AP223" s="66"/>
      <c r="AQ223" s="66" t="s">
        <v>641</v>
      </c>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row>
    <row r="224" spans="1:87" ht="14.5" hidden="1" customHeight="1">
      <c r="A224" s="69" t="s">
        <v>910</v>
      </c>
      <c r="B224" s="69">
        <v>220</v>
      </c>
      <c r="C224" s="66" t="s">
        <v>860</v>
      </c>
      <c r="D224" s="66" t="s">
        <v>861</v>
      </c>
      <c r="E224" s="70" t="s">
        <v>1060</v>
      </c>
      <c r="F224" s="70" t="s">
        <v>1063</v>
      </c>
      <c r="G224" s="66"/>
      <c r="H224" s="66"/>
      <c r="I224" s="73">
        <v>1</v>
      </c>
      <c r="J224" s="66"/>
      <c r="K224" s="70" t="s">
        <v>1038</v>
      </c>
      <c r="L224" s="66"/>
      <c r="M224" s="66" t="s">
        <v>893</v>
      </c>
      <c r="N224" s="66" t="s">
        <v>676</v>
      </c>
      <c r="O224" s="66" t="s">
        <v>1069</v>
      </c>
      <c r="P224" s="66" t="s">
        <v>855</v>
      </c>
      <c r="Q224" s="66" t="s">
        <v>743</v>
      </c>
      <c r="R224" s="66"/>
      <c r="S224" s="66"/>
      <c r="T224" s="66"/>
      <c r="U224" s="66"/>
      <c r="V224" s="84">
        <v>61.122</v>
      </c>
      <c r="W224" s="66"/>
      <c r="X224" s="66"/>
      <c r="Y224" s="66"/>
      <c r="Z224" s="66"/>
      <c r="AA224" s="66"/>
      <c r="AB224" s="66"/>
      <c r="AC224" s="66"/>
      <c r="AD224" s="66"/>
      <c r="AE224" s="66"/>
      <c r="AF224" s="66"/>
      <c r="AG224" s="66"/>
      <c r="AH224" s="66"/>
      <c r="AI224" s="66" t="s">
        <v>863</v>
      </c>
      <c r="AJ224" s="66"/>
      <c r="AK224" s="66"/>
      <c r="AL224" s="66"/>
      <c r="AM224" s="66"/>
      <c r="AN224" s="66"/>
      <c r="AO224" s="66"/>
      <c r="AP224" s="66"/>
      <c r="AQ224" s="66" t="s">
        <v>641</v>
      </c>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row>
    <row r="225" spans="1:87" ht="14.5" hidden="1" customHeight="1">
      <c r="A225" s="69" t="s">
        <v>910</v>
      </c>
      <c r="B225" s="69">
        <v>221</v>
      </c>
      <c r="C225" s="66" t="s">
        <v>865</v>
      </c>
      <c r="D225" s="66" t="s">
        <v>867</v>
      </c>
      <c r="E225" s="70" t="s">
        <v>1060</v>
      </c>
      <c r="F225" s="70" t="s">
        <v>1063</v>
      </c>
      <c r="G225" s="66"/>
      <c r="H225" s="66"/>
      <c r="I225" s="73">
        <v>1</v>
      </c>
      <c r="J225" s="66"/>
      <c r="K225" s="70" t="s">
        <v>1038</v>
      </c>
      <c r="L225" s="66"/>
      <c r="M225" s="66" t="s">
        <v>895</v>
      </c>
      <c r="N225" s="66" t="s">
        <v>697</v>
      </c>
      <c r="O225" s="66" t="s">
        <v>1066</v>
      </c>
      <c r="P225" s="66" t="s">
        <v>866</v>
      </c>
      <c r="Q225" s="66" t="s">
        <v>743</v>
      </c>
      <c r="R225" s="66"/>
      <c r="S225" s="66"/>
      <c r="T225" s="66"/>
      <c r="U225" s="66"/>
      <c r="V225" s="84">
        <v>0.39105000000000001</v>
      </c>
      <c r="W225" s="66"/>
      <c r="X225" s="66"/>
      <c r="Y225" s="66"/>
      <c r="Z225" s="66"/>
      <c r="AA225" s="66"/>
      <c r="AB225" s="66"/>
      <c r="AC225" s="66"/>
      <c r="AD225" s="66"/>
      <c r="AE225" s="66"/>
      <c r="AF225" s="66"/>
      <c r="AG225" s="66"/>
      <c r="AH225" s="66"/>
      <c r="AI225" s="66" t="s">
        <v>869</v>
      </c>
      <c r="AJ225" s="66"/>
      <c r="AK225" s="66"/>
      <c r="AL225" s="66"/>
      <c r="AM225" s="66"/>
      <c r="AN225" s="66"/>
      <c r="AO225" s="66"/>
      <c r="AP225" s="66"/>
      <c r="AQ225" s="66" t="s">
        <v>641</v>
      </c>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row>
    <row r="226" spans="1:87" ht="14.5" hidden="1" customHeight="1">
      <c r="A226" s="69" t="s">
        <v>910</v>
      </c>
      <c r="B226" s="69">
        <v>222</v>
      </c>
      <c r="C226" s="66" t="s">
        <v>870</v>
      </c>
      <c r="D226" s="66" t="s">
        <v>873</v>
      </c>
      <c r="E226" s="70" t="s">
        <v>1060</v>
      </c>
      <c r="F226" s="70" t="s">
        <v>1063</v>
      </c>
      <c r="G226" s="66"/>
      <c r="H226" s="66"/>
      <c r="I226" s="73">
        <v>1</v>
      </c>
      <c r="J226" s="66"/>
      <c r="K226" s="70" t="s">
        <v>1038</v>
      </c>
      <c r="L226" s="66"/>
      <c r="M226" s="66" t="s">
        <v>895</v>
      </c>
      <c r="N226" s="66" t="s">
        <v>872</v>
      </c>
      <c r="O226" s="66" t="s">
        <v>1068</v>
      </c>
      <c r="P226" s="66" t="s">
        <v>871</v>
      </c>
      <c r="Q226" s="66" t="s">
        <v>715</v>
      </c>
      <c r="R226" s="66"/>
      <c r="S226" s="66"/>
      <c r="T226" s="66"/>
      <c r="U226" s="66"/>
      <c r="V226" s="84">
        <v>7.9988000000000004E-2</v>
      </c>
      <c r="W226" s="66"/>
      <c r="X226" s="66"/>
      <c r="Y226" s="66"/>
      <c r="Z226" s="66"/>
      <c r="AA226" s="66"/>
      <c r="AB226" s="66"/>
      <c r="AC226" s="66"/>
      <c r="AD226" s="66"/>
      <c r="AE226" s="66"/>
      <c r="AF226" s="66"/>
      <c r="AG226" s="66"/>
      <c r="AH226" s="66"/>
      <c r="AI226" s="66" t="s">
        <v>869</v>
      </c>
      <c r="AJ226" s="66"/>
      <c r="AK226" s="66"/>
      <c r="AL226" s="66"/>
      <c r="AM226" s="66"/>
      <c r="AN226" s="66"/>
      <c r="AO226" s="66"/>
      <c r="AP226" s="66"/>
      <c r="AQ226" s="66" t="s">
        <v>641</v>
      </c>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row>
    <row r="227" spans="1:87" ht="14.5" hidden="1" customHeight="1">
      <c r="A227" s="69" t="s">
        <v>910</v>
      </c>
      <c r="B227" s="69">
        <v>223</v>
      </c>
      <c r="C227" s="66" t="s">
        <v>875</v>
      </c>
      <c r="D227" s="66" t="s">
        <v>878</v>
      </c>
      <c r="E227" s="70" t="s">
        <v>1060</v>
      </c>
      <c r="F227" s="70" t="s">
        <v>1063</v>
      </c>
      <c r="G227" s="66"/>
      <c r="H227" s="66"/>
      <c r="I227" s="73">
        <v>1</v>
      </c>
      <c r="J227" s="66"/>
      <c r="K227" s="70" t="s">
        <v>1038</v>
      </c>
      <c r="L227" s="66"/>
      <c r="M227" s="66" t="s">
        <v>895</v>
      </c>
      <c r="N227" s="66" t="s">
        <v>877</v>
      </c>
      <c r="O227" s="66" t="s">
        <v>1068</v>
      </c>
      <c r="P227" s="66" t="s">
        <v>876</v>
      </c>
      <c r="Q227" s="66" t="s">
        <v>715</v>
      </c>
      <c r="R227" s="66"/>
      <c r="S227" s="66"/>
      <c r="T227" s="66"/>
      <c r="U227" s="66"/>
      <c r="V227" s="84">
        <v>10</v>
      </c>
      <c r="W227" s="66"/>
      <c r="X227" s="66"/>
      <c r="Y227" s="66"/>
      <c r="Z227" s="66"/>
      <c r="AA227" s="66"/>
      <c r="AB227" s="66"/>
      <c r="AC227" s="66"/>
      <c r="AD227" s="66"/>
      <c r="AE227" s="66"/>
      <c r="AF227" s="66"/>
      <c r="AG227" s="66"/>
      <c r="AH227" s="66"/>
      <c r="AI227" s="66" t="s">
        <v>880</v>
      </c>
      <c r="AJ227" s="66"/>
      <c r="AK227" s="66"/>
      <c r="AL227" s="66"/>
      <c r="AM227" s="66"/>
      <c r="AN227" s="66"/>
      <c r="AO227" s="66"/>
      <c r="AP227" s="66"/>
      <c r="AQ227" s="66" t="s">
        <v>641</v>
      </c>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row>
    <row r="228" spans="1:87" ht="14.5" hidden="1" customHeight="1">
      <c r="A228" s="69" t="s">
        <v>910</v>
      </c>
      <c r="B228" s="69">
        <v>224</v>
      </c>
      <c r="C228" s="66" t="s">
        <v>882</v>
      </c>
      <c r="D228" s="66" t="s">
        <v>884</v>
      </c>
      <c r="E228" s="70" t="s">
        <v>1060</v>
      </c>
      <c r="F228" s="70" t="s">
        <v>1063</v>
      </c>
      <c r="G228" s="66"/>
      <c r="H228" s="66"/>
      <c r="I228" s="73">
        <v>1</v>
      </c>
      <c r="J228" s="66"/>
      <c r="K228" s="70" t="s">
        <v>1038</v>
      </c>
      <c r="L228" s="66"/>
      <c r="M228" s="66" t="s">
        <v>893</v>
      </c>
      <c r="N228" s="66" t="s">
        <v>635</v>
      </c>
      <c r="O228" s="66" t="s">
        <v>1068</v>
      </c>
      <c r="P228" s="66" t="s">
        <v>883</v>
      </c>
      <c r="Q228" s="66" t="s">
        <v>743</v>
      </c>
      <c r="R228" s="66"/>
      <c r="S228" s="66"/>
      <c r="T228" s="66"/>
      <c r="U228" s="66"/>
      <c r="V228" s="84">
        <v>0.14000000000000001</v>
      </c>
      <c r="W228" s="66"/>
      <c r="X228" s="66"/>
      <c r="Y228" s="66"/>
      <c r="Z228" s="66"/>
      <c r="AA228" s="66"/>
      <c r="AB228" s="66"/>
      <c r="AC228" s="66"/>
      <c r="AD228" s="66"/>
      <c r="AE228" s="66"/>
      <c r="AF228" s="66"/>
      <c r="AG228" s="66"/>
      <c r="AH228" s="66"/>
      <c r="AI228" s="66" t="s">
        <v>869</v>
      </c>
      <c r="AJ228" s="66"/>
      <c r="AK228" s="66"/>
      <c r="AL228" s="66"/>
      <c r="AM228" s="66"/>
      <c r="AN228" s="66"/>
      <c r="AO228" s="66"/>
      <c r="AP228" s="66"/>
      <c r="AQ228" s="66" t="s">
        <v>641</v>
      </c>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row>
    <row r="229" spans="1:87" ht="14.5" hidden="1" customHeight="1">
      <c r="A229" s="69" t="s">
        <v>910</v>
      </c>
      <c r="B229" s="69">
        <v>225</v>
      </c>
      <c r="C229" s="66" t="s">
        <v>887</v>
      </c>
      <c r="D229" s="66"/>
      <c r="E229" s="70" t="s">
        <v>1060</v>
      </c>
      <c r="F229" s="70" t="s">
        <v>1063</v>
      </c>
      <c r="G229" s="66"/>
      <c r="H229" s="66"/>
      <c r="I229" s="73">
        <v>2</v>
      </c>
      <c r="J229" s="66"/>
      <c r="K229" s="70" t="s">
        <v>1038</v>
      </c>
      <c r="L229" s="66"/>
      <c r="M229" s="66" t="s">
        <v>889</v>
      </c>
      <c r="N229" s="66" t="s">
        <v>889</v>
      </c>
      <c r="O229" s="66"/>
      <c r="P229" s="66"/>
      <c r="Q229" s="66" t="s">
        <v>888</v>
      </c>
      <c r="R229" s="66"/>
      <c r="S229" s="66"/>
      <c r="T229" s="66"/>
      <c r="U229" s="66"/>
      <c r="V229" s="83" t="s">
        <v>471</v>
      </c>
      <c r="W229" s="66"/>
      <c r="X229" s="66"/>
      <c r="Y229" s="66"/>
      <c r="Z229" s="66"/>
      <c r="AA229" s="66"/>
      <c r="AB229" s="66"/>
      <c r="AC229" s="66"/>
      <c r="AD229" s="66"/>
      <c r="AE229" s="66"/>
      <c r="AF229" s="66"/>
      <c r="AG229" s="66"/>
      <c r="AH229" s="66"/>
      <c r="AI229" s="66"/>
      <c r="AJ229" s="66"/>
      <c r="AK229" s="66"/>
      <c r="AL229" s="66"/>
      <c r="AM229" s="66"/>
      <c r="AN229" s="66"/>
      <c r="AO229" s="66"/>
      <c r="AP229" s="66"/>
      <c r="AQ229" s="66" t="s">
        <v>641</v>
      </c>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row>
    <row r="230" spans="1:87" ht="14.5" hidden="1" customHeight="1">
      <c r="A230" s="69" t="s">
        <v>910</v>
      </c>
      <c r="B230" s="69">
        <v>226</v>
      </c>
      <c r="C230" s="66" t="s">
        <v>890</v>
      </c>
      <c r="D230" s="66"/>
      <c r="E230" s="70" t="s">
        <v>1060</v>
      </c>
      <c r="F230" s="70" t="s">
        <v>1063</v>
      </c>
      <c r="G230" s="66"/>
      <c r="H230" s="66"/>
      <c r="I230" s="73">
        <v>2</v>
      </c>
      <c r="J230" s="66"/>
      <c r="K230" s="70" t="s">
        <v>1038</v>
      </c>
      <c r="L230" s="66"/>
      <c r="M230" s="66" t="s">
        <v>889</v>
      </c>
      <c r="N230" s="66" t="s">
        <v>889</v>
      </c>
      <c r="O230" s="66"/>
      <c r="P230" s="66"/>
      <c r="Q230" s="66" t="s">
        <v>888</v>
      </c>
      <c r="R230" s="66"/>
      <c r="S230" s="66"/>
      <c r="T230" s="66"/>
      <c r="U230" s="66"/>
      <c r="V230" s="83" t="s">
        <v>471</v>
      </c>
      <c r="W230" s="66"/>
      <c r="X230" s="66"/>
      <c r="Y230" s="66"/>
      <c r="Z230" s="66"/>
      <c r="AA230" s="66"/>
      <c r="AB230" s="66"/>
      <c r="AC230" s="66"/>
      <c r="AD230" s="66"/>
      <c r="AE230" s="66"/>
      <c r="AF230" s="66"/>
      <c r="AG230" s="66"/>
      <c r="AH230" s="66"/>
      <c r="AI230" s="66"/>
      <c r="AJ230" s="66"/>
      <c r="AK230" s="66"/>
      <c r="AL230" s="66"/>
      <c r="AM230" s="66"/>
      <c r="AN230" s="66"/>
      <c r="AO230" s="66"/>
      <c r="AP230" s="66"/>
      <c r="AQ230" s="66" t="s">
        <v>641</v>
      </c>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row>
    <row r="231" spans="1:87" ht="14.5" hidden="1" customHeight="1">
      <c r="A231" s="69" t="s">
        <v>910</v>
      </c>
      <c r="B231" s="69">
        <v>227</v>
      </c>
      <c r="C231" s="66" t="s">
        <v>891</v>
      </c>
      <c r="D231" s="66"/>
      <c r="E231" s="66" t="s">
        <v>1059</v>
      </c>
      <c r="F231" s="70" t="s">
        <v>1041</v>
      </c>
      <c r="G231" s="66"/>
      <c r="H231" s="66"/>
      <c r="I231" s="73">
        <v>2</v>
      </c>
      <c r="J231" s="66"/>
      <c r="K231" s="70" t="s">
        <v>1038</v>
      </c>
      <c r="L231" s="66"/>
      <c r="M231" s="66" t="s">
        <v>889</v>
      </c>
      <c r="N231" s="66" t="s">
        <v>889</v>
      </c>
      <c r="O231" s="66"/>
      <c r="P231" s="66"/>
      <c r="Q231" s="66" t="s">
        <v>888</v>
      </c>
      <c r="R231" s="66"/>
      <c r="S231" s="66"/>
      <c r="T231" s="66"/>
      <c r="U231" s="66"/>
      <c r="V231" s="83" t="s">
        <v>471</v>
      </c>
      <c r="W231" s="66"/>
      <c r="X231" s="66"/>
      <c r="Y231" s="66"/>
      <c r="Z231" s="66"/>
      <c r="AA231" s="66"/>
      <c r="AB231" s="66"/>
      <c r="AC231" s="66"/>
      <c r="AD231" s="66"/>
      <c r="AE231" s="66"/>
      <c r="AF231" s="66"/>
      <c r="AG231" s="66"/>
      <c r="AH231" s="66"/>
      <c r="AI231" s="66"/>
      <c r="AJ231" s="66"/>
      <c r="AK231" s="66"/>
      <c r="AL231" s="66"/>
      <c r="AM231" s="66"/>
      <c r="AN231" s="66"/>
      <c r="AO231" s="66"/>
      <c r="AP231" s="66"/>
      <c r="AQ231" s="66" t="s">
        <v>641</v>
      </c>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70" t="s">
        <v>70</v>
      </c>
      <c r="CB231" s="66"/>
      <c r="CC231" s="66"/>
      <c r="CD231" s="66"/>
      <c r="CE231" s="66"/>
      <c r="CF231" s="66"/>
      <c r="CG231" s="66"/>
      <c r="CH231" s="66"/>
      <c r="CI231" s="66"/>
    </row>
    <row r="232" spans="1:87" ht="14.5" customHeight="1">
      <c r="A232" s="85" t="s">
        <v>911</v>
      </c>
      <c r="B232" s="69">
        <v>228</v>
      </c>
      <c r="C232" s="66" t="s">
        <v>994</v>
      </c>
      <c r="D232" s="66"/>
      <c r="E232" s="66" t="s">
        <v>1060</v>
      </c>
      <c r="F232" s="70" t="s">
        <v>1041</v>
      </c>
      <c r="G232" s="66"/>
      <c r="H232" s="66"/>
      <c r="I232" s="73">
        <v>1</v>
      </c>
      <c r="J232" s="66"/>
      <c r="K232" s="70" t="s">
        <v>1039</v>
      </c>
      <c r="L232" s="66"/>
      <c r="M232" s="66"/>
      <c r="N232" s="66" t="s">
        <v>87</v>
      </c>
      <c r="O232" s="66" t="s">
        <v>1066</v>
      </c>
      <c r="P232" s="66"/>
      <c r="Q232" s="66" t="s">
        <v>203</v>
      </c>
      <c r="R232" s="66"/>
      <c r="S232" s="66"/>
      <c r="T232" s="66"/>
      <c r="U232" s="66"/>
      <c r="V232" s="83">
        <v>263</v>
      </c>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6"/>
      <c r="BC232" s="66"/>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t="s">
        <v>103</v>
      </c>
      <c r="CB232" s="66"/>
      <c r="CC232" s="66"/>
      <c r="CD232" s="66"/>
      <c r="CE232" s="66"/>
      <c r="CF232" s="66"/>
      <c r="CG232" s="66"/>
      <c r="CH232" s="66"/>
      <c r="CI232" s="66"/>
    </row>
    <row r="233" spans="1:87" ht="14.5" customHeight="1">
      <c r="A233" s="85" t="s">
        <v>911</v>
      </c>
      <c r="B233" s="69">
        <v>229</v>
      </c>
      <c r="C233" s="66" t="s">
        <v>995</v>
      </c>
      <c r="D233" s="66"/>
      <c r="E233" s="66" t="s">
        <v>1060</v>
      </c>
      <c r="F233" s="70" t="s">
        <v>1041</v>
      </c>
      <c r="G233" s="66"/>
      <c r="H233" s="66"/>
      <c r="I233" s="73">
        <v>1</v>
      </c>
      <c r="J233" s="66"/>
      <c r="K233" s="70" t="s">
        <v>1039</v>
      </c>
      <c r="L233" s="66"/>
      <c r="M233" s="66"/>
      <c r="N233" s="66" t="s">
        <v>564</v>
      </c>
      <c r="O233" s="66" t="s">
        <v>1066</v>
      </c>
      <c r="P233" s="66"/>
      <c r="Q233" s="66" t="s">
        <v>203</v>
      </c>
      <c r="R233" s="66"/>
      <c r="S233" s="66"/>
      <c r="T233" s="66"/>
      <c r="U233" s="66"/>
      <c r="V233" s="83">
        <v>103</v>
      </c>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70" t="s">
        <v>79</v>
      </c>
      <c r="CB233" s="66"/>
      <c r="CC233" s="66"/>
      <c r="CD233" s="66"/>
      <c r="CE233" s="66"/>
      <c r="CF233" s="66"/>
      <c r="CG233" s="66"/>
      <c r="CH233" s="66"/>
      <c r="CI233" s="66"/>
    </row>
    <row r="234" spans="1:87" ht="14.5" customHeight="1">
      <c r="A234" s="85" t="s">
        <v>911</v>
      </c>
      <c r="B234" s="69">
        <v>230</v>
      </c>
      <c r="C234" s="66" t="s">
        <v>996</v>
      </c>
      <c r="D234" s="66"/>
      <c r="E234" s="66" t="s">
        <v>1060</v>
      </c>
      <c r="F234" s="70" t="s">
        <v>1041</v>
      </c>
      <c r="G234" s="66"/>
      <c r="H234" s="66"/>
      <c r="I234" s="73">
        <v>1</v>
      </c>
      <c r="J234" s="66"/>
      <c r="K234" s="70" t="s">
        <v>1039</v>
      </c>
      <c r="L234" s="66"/>
      <c r="M234" s="66"/>
      <c r="N234" s="66" t="s">
        <v>87</v>
      </c>
      <c r="O234" s="66" t="s">
        <v>1066</v>
      </c>
      <c r="P234" s="66"/>
      <c r="Q234" s="66" t="s">
        <v>1023</v>
      </c>
      <c r="R234" s="66"/>
      <c r="S234" s="66"/>
      <c r="T234" s="66"/>
      <c r="U234" s="66"/>
      <c r="V234" s="83">
        <v>250</v>
      </c>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66"/>
      <c r="BC234" s="66"/>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70" t="s">
        <v>79</v>
      </c>
      <c r="CB234" s="66"/>
      <c r="CC234" s="66"/>
      <c r="CD234" s="66"/>
      <c r="CE234" s="66"/>
      <c r="CF234" s="66"/>
      <c r="CG234" s="66"/>
      <c r="CH234" s="66"/>
      <c r="CI234" s="66"/>
    </row>
    <row r="235" spans="1:87" ht="14.5" customHeight="1">
      <c r="A235" s="85" t="s">
        <v>911</v>
      </c>
      <c r="B235" s="69">
        <v>231</v>
      </c>
      <c r="C235" s="66" t="s">
        <v>997</v>
      </c>
      <c r="D235" s="66"/>
      <c r="E235" s="66" t="s">
        <v>1060</v>
      </c>
      <c r="F235" s="70" t="s">
        <v>1041</v>
      </c>
      <c r="G235" s="66"/>
      <c r="H235" s="66"/>
      <c r="I235" s="73">
        <v>1</v>
      </c>
      <c r="J235" s="66"/>
      <c r="K235" s="70" t="s">
        <v>1039</v>
      </c>
      <c r="L235" s="66"/>
      <c r="M235" s="66"/>
      <c r="N235" s="66" t="s">
        <v>433</v>
      </c>
      <c r="O235" s="66" t="s">
        <v>1066</v>
      </c>
      <c r="P235" s="66"/>
      <c r="Q235" s="66" t="s">
        <v>1024</v>
      </c>
      <c r="R235" s="66"/>
      <c r="S235" s="66"/>
      <c r="T235" s="66"/>
      <c r="U235" s="66"/>
      <c r="V235" s="83">
        <v>2.9</v>
      </c>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66"/>
      <c r="BC235" s="66"/>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70" t="s">
        <v>79</v>
      </c>
      <c r="CB235" s="66"/>
      <c r="CC235" s="66"/>
      <c r="CD235" s="66"/>
      <c r="CE235" s="66"/>
      <c r="CF235" s="66"/>
      <c r="CG235" s="66"/>
      <c r="CH235" s="66"/>
      <c r="CI235" s="66"/>
    </row>
    <row r="236" spans="1:87" ht="14.5" customHeight="1">
      <c r="A236" s="85" t="s">
        <v>911</v>
      </c>
      <c r="B236" s="69">
        <v>232</v>
      </c>
      <c r="C236" s="66" t="s">
        <v>998</v>
      </c>
      <c r="D236" s="66"/>
      <c r="E236" s="66" t="s">
        <v>1060</v>
      </c>
      <c r="F236" s="70" t="s">
        <v>1041</v>
      </c>
      <c r="G236" s="66"/>
      <c r="H236" s="66"/>
      <c r="I236" s="73">
        <v>1</v>
      </c>
      <c r="J236" s="66"/>
      <c r="K236" s="70" t="s">
        <v>1039</v>
      </c>
      <c r="L236" s="66"/>
      <c r="M236" s="66"/>
      <c r="N236" s="66" t="s">
        <v>433</v>
      </c>
      <c r="O236" s="66" t="s">
        <v>1066</v>
      </c>
      <c r="P236" s="66"/>
      <c r="Q236" s="66" t="s">
        <v>1024</v>
      </c>
      <c r="R236" s="66"/>
      <c r="S236" s="66"/>
      <c r="T236" s="66"/>
      <c r="U236" s="66"/>
      <c r="V236" s="83">
        <v>6</v>
      </c>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70" t="s">
        <v>79</v>
      </c>
      <c r="CB236" s="66"/>
      <c r="CC236" s="66"/>
      <c r="CD236" s="66"/>
      <c r="CE236" s="66"/>
      <c r="CF236" s="66"/>
      <c r="CG236" s="66"/>
      <c r="CH236" s="66"/>
      <c r="CI236" s="66"/>
    </row>
    <row r="237" spans="1:87" ht="14.5" customHeight="1">
      <c r="A237" s="85" t="s">
        <v>911</v>
      </c>
      <c r="B237" s="69">
        <v>233</v>
      </c>
      <c r="C237" s="66" t="s">
        <v>999</v>
      </c>
      <c r="D237" s="66"/>
      <c r="E237" s="66" t="s">
        <v>1060</v>
      </c>
      <c r="F237" s="70" t="s">
        <v>1041</v>
      </c>
      <c r="G237" s="66"/>
      <c r="H237" s="66"/>
      <c r="I237" s="73">
        <v>2</v>
      </c>
      <c r="J237" s="66"/>
      <c r="K237" s="70" t="s">
        <v>1039</v>
      </c>
      <c r="L237" s="66"/>
      <c r="M237" s="66"/>
      <c r="N237" s="66" t="s">
        <v>87</v>
      </c>
      <c r="O237" s="66" t="s">
        <v>1066</v>
      </c>
      <c r="P237" s="66"/>
      <c r="Q237" s="66" t="s">
        <v>1025</v>
      </c>
      <c r="R237" s="66"/>
      <c r="S237" s="66"/>
      <c r="T237" s="66"/>
      <c r="U237" s="66"/>
      <c r="V237" s="83">
        <v>400</v>
      </c>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70" t="s">
        <v>70</v>
      </c>
      <c r="CB237" s="66"/>
      <c r="CC237" s="66"/>
      <c r="CD237" s="66"/>
      <c r="CE237" s="66"/>
      <c r="CF237" s="66"/>
      <c r="CG237" s="66"/>
      <c r="CH237" s="66"/>
      <c r="CI237" s="66"/>
    </row>
    <row r="238" spans="1:87" ht="14.5" customHeight="1">
      <c r="A238" s="85" t="s">
        <v>911</v>
      </c>
      <c r="B238" s="69">
        <v>234</v>
      </c>
      <c r="C238" s="66" t="s">
        <v>1000</v>
      </c>
      <c r="D238" s="66"/>
      <c r="E238" s="66" t="s">
        <v>1060</v>
      </c>
      <c r="F238" s="70" t="s">
        <v>1041</v>
      </c>
      <c r="G238" s="66"/>
      <c r="H238" s="66"/>
      <c r="I238" s="73">
        <v>2</v>
      </c>
      <c r="J238" s="66"/>
      <c r="K238" s="70" t="s">
        <v>1039</v>
      </c>
      <c r="L238" s="66"/>
      <c r="M238" s="66"/>
      <c r="N238" s="66" t="s">
        <v>991</v>
      </c>
      <c r="O238" s="66" t="s">
        <v>1068</v>
      </c>
      <c r="P238" s="66"/>
      <c r="Q238" s="66" t="s">
        <v>1025</v>
      </c>
      <c r="R238" s="66"/>
      <c r="S238" s="66"/>
      <c r="T238" s="66"/>
      <c r="U238" s="66"/>
      <c r="V238" s="83">
        <v>8.8000000000000007</v>
      </c>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70" t="s">
        <v>70</v>
      </c>
      <c r="CB238" s="66"/>
      <c r="CC238" s="66"/>
      <c r="CD238" s="66"/>
      <c r="CE238" s="66"/>
      <c r="CF238" s="66"/>
      <c r="CG238" s="66"/>
      <c r="CH238" s="66"/>
      <c r="CI238" s="66"/>
    </row>
    <row r="239" spans="1:87" ht="14.5" customHeight="1">
      <c r="A239" s="85" t="s">
        <v>911</v>
      </c>
      <c r="B239" s="69">
        <v>235</v>
      </c>
      <c r="C239" s="66" t="s">
        <v>1001</v>
      </c>
      <c r="D239" s="66"/>
      <c r="E239" s="66" t="s">
        <v>1060</v>
      </c>
      <c r="F239" s="70" t="s">
        <v>1041</v>
      </c>
      <c r="G239" s="66"/>
      <c r="H239" s="66"/>
      <c r="I239" s="73">
        <v>2</v>
      </c>
      <c r="J239" s="66"/>
      <c r="K239" s="70" t="s">
        <v>1039</v>
      </c>
      <c r="L239" s="66"/>
      <c r="M239" s="66"/>
      <c r="N239" s="66" t="s">
        <v>992</v>
      </c>
      <c r="O239" s="66" t="s">
        <v>1066</v>
      </c>
      <c r="P239" s="66"/>
      <c r="Q239" s="66" t="s">
        <v>1025</v>
      </c>
      <c r="R239" s="66"/>
      <c r="S239" s="66"/>
      <c r="T239" s="66"/>
      <c r="U239" s="66"/>
      <c r="V239" s="83">
        <v>0.6</v>
      </c>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70" t="s">
        <v>70</v>
      </c>
      <c r="CB239" s="66"/>
      <c r="CC239" s="66"/>
      <c r="CD239" s="66"/>
      <c r="CE239" s="66"/>
      <c r="CF239" s="66"/>
      <c r="CG239" s="66"/>
      <c r="CH239" s="66"/>
      <c r="CI239" s="66"/>
    </row>
    <row r="240" spans="1:87" ht="14.5" customHeight="1">
      <c r="A240" s="85" t="s">
        <v>911</v>
      </c>
      <c r="B240" s="69">
        <v>236</v>
      </c>
      <c r="C240" s="66" t="s">
        <v>1002</v>
      </c>
      <c r="D240" s="66"/>
      <c r="E240" s="66" t="s">
        <v>1060</v>
      </c>
      <c r="F240" s="70" t="s">
        <v>1041</v>
      </c>
      <c r="G240" s="66"/>
      <c r="H240" s="66"/>
      <c r="I240" s="73">
        <v>2</v>
      </c>
      <c r="J240" s="66"/>
      <c r="K240" s="70" t="s">
        <v>1039</v>
      </c>
      <c r="L240" s="66"/>
      <c r="M240" s="66"/>
      <c r="N240" s="66" t="s">
        <v>993</v>
      </c>
      <c r="O240" s="66" t="s">
        <v>1069</v>
      </c>
      <c r="P240" s="66"/>
      <c r="Q240" s="66" t="s">
        <v>1025</v>
      </c>
      <c r="R240" s="66"/>
      <c r="S240" s="66"/>
      <c r="T240" s="66"/>
      <c r="U240" s="66"/>
      <c r="V240" s="83">
        <v>0.6</v>
      </c>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70" t="s">
        <v>79</v>
      </c>
      <c r="CB240" s="66"/>
      <c r="CC240" s="66"/>
      <c r="CD240" s="66"/>
      <c r="CE240" s="66"/>
      <c r="CF240" s="66"/>
      <c r="CG240" s="66"/>
      <c r="CH240" s="66"/>
      <c r="CI240" s="66"/>
    </row>
    <row r="241" spans="1:87" ht="14.5" customHeight="1">
      <c r="A241" s="85" t="s">
        <v>911</v>
      </c>
      <c r="B241" s="69">
        <v>237</v>
      </c>
      <c r="C241" s="66" t="s">
        <v>1003</v>
      </c>
      <c r="D241" s="66"/>
      <c r="E241" s="66" t="s">
        <v>1060</v>
      </c>
      <c r="F241" s="70" t="s">
        <v>1041</v>
      </c>
      <c r="G241" s="66"/>
      <c r="H241" s="66"/>
      <c r="I241" s="73">
        <v>2</v>
      </c>
      <c r="J241" s="66"/>
      <c r="K241" s="70" t="s">
        <v>1039</v>
      </c>
      <c r="L241" s="66"/>
      <c r="M241" s="66"/>
      <c r="N241" s="66" t="s">
        <v>564</v>
      </c>
      <c r="O241" s="66" t="s">
        <v>1066</v>
      </c>
      <c r="P241" s="66"/>
      <c r="Q241" s="66" t="s">
        <v>1025</v>
      </c>
      <c r="R241" s="66"/>
      <c r="S241" s="66"/>
      <c r="T241" s="66"/>
      <c r="U241" s="66"/>
      <c r="V241" s="83">
        <v>45.5</v>
      </c>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70" t="s">
        <v>70</v>
      </c>
      <c r="CB241" s="66"/>
      <c r="CC241" s="66"/>
      <c r="CD241" s="66"/>
      <c r="CE241" s="66"/>
      <c r="CF241" s="66"/>
      <c r="CG241" s="66"/>
      <c r="CH241" s="66"/>
      <c r="CI241" s="66"/>
    </row>
    <row r="242" spans="1:87" ht="14.5" customHeight="1">
      <c r="A242" s="85" t="s">
        <v>911</v>
      </c>
      <c r="B242" s="69">
        <v>238</v>
      </c>
      <c r="C242" s="66" t="s">
        <v>1004</v>
      </c>
      <c r="D242" s="66"/>
      <c r="E242" s="66" t="s">
        <v>1060</v>
      </c>
      <c r="F242" s="70" t="s">
        <v>1041</v>
      </c>
      <c r="G242" s="66"/>
      <c r="H242" s="66"/>
      <c r="I242" s="73">
        <v>2</v>
      </c>
      <c r="J242" s="66"/>
      <c r="K242" s="70" t="s">
        <v>1039</v>
      </c>
      <c r="L242" s="66"/>
      <c r="M242" s="66"/>
      <c r="N242" s="66" t="s">
        <v>564</v>
      </c>
      <c r="O242" s="66" t="s">
        <v>1066</v>
      </c>
      <c r="P242" s="66"/>
      <c r="Q242" s="66" t="s">
        <v>1025</v>
      </c>
      <c r="R242" s="66"/>
      <c r="S242" s="66"/>
      <c r="T242" s="66"/>
      <c r="U242" s="66"/>
      <c r="V242" s="83">
        <v>93.4</v>
      </c>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70" t="s">
        <v>70</v>
      </c>
      <c r="CB242" s="66"/>
      <c r="CC242" s="66"/>
      <c r="CD242" s="66"/>
      <c r="CE242" s="66"/>
      <c r="CF242" s="66"/>
      <c r="CG242" s="66"/>
      <c r="CH242" s="66"/>
      <c r="CI242" s="66"/>
    </row>
    <row r="243" spans="1:87" ht="14.5" customHeight="1">
      <c r="A243" s="85" t="s">
        <v>911</v>
      </c>
      <c r="B243" s="69">
        <v>239</v>
      </c>
      <c r="C243" s="66" t="s">
        <v>1005</v>
      </c>
      <c r="D243" s="66"/>
      <c r="E243" s="66" t="s">
        <v>1060</v>
      </c>
      <c r="F243" s="70" t="s">
        <v>1041</v>
      </c>
      <c r="G243" s="66"/>
      <c r="H243" s="66"/>
      <c r="I243" s="73">
        <v>2</v>
      </c>
      <c r="J243" s="66"/>
      <c r="K243" s="70" t="s">
        <v>1039</v>
      </c>
      <c r="L243" s="66"/>
      <c r="M243" s="66"/>
      <c r="N243" s="66" t="s">
        <v>992</v>
      </c>
      <c r="O243" s="66" t="s">
        <v>1066</v>
      </c>
      <c r="P243" s="66"/>
      <c r="Q243" s="66" t="s">
        <v>1025</v>
      </c>
      <c r="R243" s="66"/>
      <c r="S243" s="66"/>
      <c r="T243" s="66"/>
      <c r="U243" s="66"/>
      <c r="V243" s="83">
        <v>1.6</v>
      </c>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70" t="s">
        <v>70</v>
      </c>
      <c r="CB243" s="66"/>
      <c r="CC243" s="66"/>
      <c r="CD243" s="66"/>
      <c r="CE243" s="66"/>
      <c r="CF243" s="66"/>
      <c r="CG243" s="66"/>
      <c r="CH243" s="66"/>
      <c r="CI243" s="66"/>
    </row>
    <row r="244" spans="1:87" ht="14.5" customHeight="1">
      <c r="A244" s="85" t="s">
        <v>911</v>
      </c>
      <c r="B244" s="69">
        <v>240</v>
      </c>
      <c r="C244" s="66" t="s">
        <v>1006</v>
      </c>
      <c r="D244" s="66"/>
      <c r="E244" s="66" t="s">
        <v>1060</v>
      </c>
      <c r="F244" s="70" t="s">
        <v>1041</v>
      </c>
      <c r="G244" s="66"/>
      <c r="H244" s="66"/>
      <c r="I244" s="73">
        <v>2</v>
      </c>
      <c r="J244" s="66"/>
      <c r="K244" s="70" t="s">
        <v>1039</v>
      </c>
      <c r="L244" s="66"/>
      <c r="M244" s="66"/>
      <c r="N244" s="66" t="s">
        <v>992</v>
      </c>
      <c r="O244" s="66" t="s">
        <v>1066</v>
      </c>
      <c r="P244" s="66"/>
      <c r="Q244" s="66" t="s">
        <v>1025</v>
      </c>
      <c r="R244" s="66"/>
      <c r="S244" s="66"/>
      <c r="T244" s="66"/>
      <c r="U244" s="66"/>
      <c r="V244" s="83">
        <v>0.7</v>
      </c>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6"/>
      <c r="BC244" s="66"/>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70" t="s">
        <v>70</v>
      </c>
      <c r="CB244" s="66"/>
      <c r="CC244" s="66"/>
      <c r="CD244" s="66"/>
      <c r="CE244" s="66"/>
      <c r="CF244" s="66"/>
      <c r="CG244" s="66"/>
      <c r="CH244" s="66"/>
      <c r="CI244" s="66"/>
    </row>
    <row r="245" spans="1:87" ht="14.5" customHeight="1">
      <c r="A245" s="85" t="s">
        <v>911</v>
      </c>
      <c r="B245" s="69">
        <v>241</v>
      </c>
      <c r="C245" s="66" t="s">
        <v>1007</v>
      </c>
      <c r="D245" s="66"/>
      <c r="E245" s="66" t="s">
        <v>1060</v>
      </c>
      <c r="F245" s="70" t="s">
        <v>1041</v>
      </c>
      <c r="G245" s="66"/>
      <c r="H245" s="66"/>
      <c r="I245" s="73">
        <v>2</v>
      </c>
      <c r="J245" s="66"/>
      <c r="K245" s="70" t="s">
        <v>1039</v>
      </c>
      <c r="L245" s="66"/>
      <c r="M245" s="66"/>
      <c r="N245" s="66" t="s">
        <v>991</v>
      </c>
      <c r="O245" s="66" t="s">
        <v>1068</v>
      </c>
      <c r="P245" s="66"/>
      <c r="Q245" s="66" t="s">
        <v>1025</v>
      </c>
      <c r="R245" s="66"/>
      <c r="S245" s="66"/>
      <c r="T245" s="66"/>
      <c r="U245" s="66"/>
      <c r="V245" s="83">
        <v>87</v>
      </c>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70" t="s">
        <v>70</v>
      </c>
      <c r="CB245" s="66"/>
      <c r="CC245" s="66"/>
      <c r="CD245" s="66"/>
      <c r="CE245" s="66"/>
      <c r="CF245" s="66"/>
      <c r="CG245" s="66"/>
      <c r="CH245" s="66"/>
      <c r="CI245" s="66"/>
    </row>
    <row r="246" spans="1:87" ht="14.5" customHeight="1">
      <c r="A246" s="85" t="s">
        <v>911</v>
      </c>
      <c r="B246" s="69">
        <v>242</v>
      </c>
      <c r="C246" s="66" t="s">
        <v>1008</v>
      </c>
      <c r="D246" s="66"/>
      <c r="E246" s="66" t="s">
        <v>1060</v>
      </c>
      <c r="F246" s="70" t="s">
        <v>1041</v>
      </c>
      <c r="G246" s="66"/>
      <c r="H246" s="66"/>
      <c r="I246" s="73">
        <v>2</v>
      </c>
      <c r="J246" s="66"/>
      <c r="K246" s="70" t="s">
        <v>1039</v>
      </c>
      <c r="L246" s="66"/>
      <c r="M246" s="66"/>
      <c r="N246" s="66" t="s">
        <v>992</v>
      </c>
      <c r="O246" s="66" t="s">
        <v>1066</v>
      </c>
      <c r="P246" s="66"/>
      <c r="Q246" s="66" t="s">
        <v>1025</v>
      </c>
      <c r="R246" s="66"/>
      <c r="S246" s="66"/>
      <c r="T246" s="66"/>
      <c r="U246" s="66"/>
      <c r="V246" s="83">
        <v>0.7</v>
      </c>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70" t="s">
        <v>70</v>
      </c>
      <c r="CB246" s="66"/>
      <c r="CC246" s="66"/>
      <c r="CD246" s="66"/>
      <c r="CE246" s="66"/>
      <c r="CF246" s="66"/>
      <c r="CG246" s="66"/>
      <c r="CH246" s="66"/>
      <c r="CI246" s="66"/>
    </row>
    <row r="247" spans="1:87" ht="14.5" customHeight="1">
      <c r="A247" s="85" t="s">
        <v>911</v>
      </c>
      <c r="B247" s="69">
        <v>243</v>
      </c>
      <c r="C247" s="66" t="s">
        <v>1009</v>
      </c>
      <c r="D247" s="66"/>
      <c r="E247" s="66" t="s">
        <v>1060</v>
      </c>
      <c r="F247" s="70" t="s">
        <v>1041</v>
      </c>
      <c r="G247" s="66"/>
      <c r="H247" s="66"/>
      <c r="I247" s="73">
        <v>6</v>
      </c>
      <c r="J247" s="66"/>
      <c r="K247" s="70" t="s">
        <v>1039</v>
      </c>
      <c r="L247" s="66"/>
      <c r="M247" s="66"/>
      <c r="N247" s="66" t="s">
        <v>87</v>
      </c>
      <c r="O247" s="66" t="s">
        <v>1066</v>
      </c>
      <c r="P247" s="66"/>
      <c r="Q247" s="66" t="s">
        <v>1026</v>
      </c>
      <c r="R247" s="66"/>
      <c r="S247" s="66"/>
      <c r="T247" s="66"/>
      <c r="U247" s="66"/>
      <c r="V247" s="83">
        <v>750</v>
      </c>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70" t="s">
        <v>70</v>
      </c>
      <c r="CB247" s="66"/>
      <c r="CC247" s="66"/>
      <c r="CD247" s="66"/>
      <c r="CE247" s="66"/>
      <c r="CF247" s="66"/>
      <c r="CG247" s="66"/>
      <c r="CH247" s="66"/>
      <c r="CI247" s="66"/>
    </row>
    <row r="248" spans="1:87" ht="14.5" customHeight="1">
      <c r="A248" s="85" t="s">
        <v>911</v>
      </c>
      <c r="B248" s="69">
        <v>244</v>
      </c>
      <c r="C248" s="102" t="s">
        <v>1011</v>
      </c>
      <c r="D248" s="66"/>
      <c r="E248" s="66" t="s">
        <v>1060</v>
      </c>
      <c r="F248" s="70" t="s">
        <v>1041</v>
      </c>
      <c r="G248" s="66"/>
      <c r="H248" s="66"/>
      <c r="I248" s="73">
        <v>6</v>
      </c>
      <c r="J248" s="66"/>
      <c r="K248" s="70" t="s">
        <v>1039</v>
      </c>
      <c r="L248" s="66"/>
      <c r="M248" s="66"/>
      <c r="N248" s="66" t="s">
        <v>87</v>
      </c>
      <c r="O248" s="66" t="s">
        <v>1066</v>
      </c>
      <c r="P248" s="66"/>
      <c r="Q248" s="66" t="s">
        <v>1026</v>
      </c>
      <c r="R248" s="66"/>
      <c r="S248" s="66"/>
      <c r="T248" s="66"/>
      <c r="U248" s="66"/>
      <c r="V248" s="83">
        <v>55</v>
      </c>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6"/>
      <c r="BC248" s="66"/>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t="s">
        <v>103</v>
      </c>
      <c r="CB248" s="66"/>
      <c r="CC248" s="66"/>
      <c r="CD248" s="66"/>
      <c r="CE248" s="66"/>
      <c r="CF248" s="66"/>
      <c r="CG248" s="66"/>
      <c r="CH248" s="66"/>
      <c r="CI248" s="66"/>
    </row>
    <row r="249" spans="1:87" ht="14.5" customHeight="1">
      <c r="A249" s="85" t="s">
        <v>911</v>
      </c>
      <c r="B249" s="69">
        <v>245</v>
      </c>
      <c r="C249" s="66" t="s">
        <v>1012</v>
      </c>
      <c r="D249" s="66"/>
      <c r="E249" s="66" t="s">
        <v>1060</v>
      </c>
      <c r="F249" s="70" t="s">
        <v>1041</v>
      </c>
      <c r="G249" s="66"/>
      <c r="H249" s="66"/>
      <c r="I249" s="73">
        <v>6</v>
      </c>
      <c r="J249" s="66"/>
      <c r="K249" s="70" t="s">
        <v>1039</v>
      </c>
      <c r="L249" s="66"/>
      <c r="M249" s="66"/>
      <c r="N249" s="66" t="s">
        <v>1010</v>
      </c>
      <c r="O249" s="66" t="s">
        <v>1068</v>
      </c>
      <c r="P249" s="66"/>
      <c r="Q249" s="66" t="s">
        <v>1026</v>
      </c>
      <c r="R249" s="66"/>
      <c r="S249" s="66"/>
      <c r="T249" s="66"/>
      <c r="U249" s="66"/>
      <c r="V249" s="83">
        <v>1300</v>
      </c>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70" t="s">
        <v>70</v>
      </c>
      <c r="CB249" s="66"/>
      <c r="CC249" s="66"/>
      <c r="CD249" s="66"/>
      <c r="CE249" s="66"/>
      <c r="CF249" s="66"/>
      <c r="CG249" s="66"/>
      <c r="CH249" s="66"/>
      <c r="CI249" s="66"/>
    </row>
    <row r="250" spans="1:87" ht="14.5" customHeight="1">
      <c r="A250" s="85" t="s">
        <v>911</v>
      </c>
      <c r="B250" s="69">
        <v>246</v>
      </c>
      <c r="C250" s="66" t="s">
        <v>1013</v>
      </c>
      <c r="D250" s="66"/>
      <c r="E250" s="66" t="s">
        <v>1060</v>
      </c>
      <c r="F250" s="70" t="s">
        <v>1041</v>
      </c>
      <c r="G250" s="66"/>
      <c r="H250" s="66"/>
      <c r="I250" s="73">
        <v>6</v>
      </c>
      <c r="J250" s="66"/>
      <c r="K250" s="70" t="s">
        <v>1039</v>
      </c>
      <c r="L250" s="66"/>
      <c r="M250" s="66"/>
      <c r="N250" s="66" t="s">
        <v>991</v>
      </c>
      <c r="O250" s="66" t="s">
        <v>1068</v>
      </c>
      <c r="P250" s="66"/>
      <c r="Q250" s="66" t="s">
        <v>1027</v>
      </c>
      <c r="R250" s="66"/>
      <c r="S250" s="66"/>
      <c r="T250" s="66"/>
      <c r="U250" s="66"/>
      <c r="V250" s="83">
        <v>10</v>
      </c>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66"/>
      <c r="BC250" s="66"/>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70" t="s">
        <v>70</v>
      </c>
      <c r="CB250" s="66"/>
      <c r="CC250" s="66"/>
      <c r="CD250" s="66"/>
      <c r="CE250" s="66"/>
      <c r="CF250" s="66"/>
      <c r="CG250" s="66"/>
      <c r="CH250" s="66"/>
      <c r="CI250" s="66"/>
    </row>
    <row r="251" spans="1:87" ht="14.5" customHeight="1">
      <c r="A251" s="85" t="s">
        <v>911</v>
      </c>
      <c r="B251" s="69">
        <v>247</v>
      </c>
      <c r="C251" s="66" t="s">
        <v>1014</v>
      </c>
      <c r="D251" s="66"/>
      <c r="E251" s="66" t="s">
        <v>1060</v>
      </c>
      <c r="F251" s="70" t="s">
        <v>1041</v>
      </c>
      <c r="G251" s="66"/>
      <c r="H251" s="66"/>
      <c r="I251" s="73">
        <v>6</v>
      </c>
      <c r="J251" s="66"/>
      <c r="K251" s="70" t="s">
        <v>1039</v>
      </c>
      <c r="L251" s="66"/>
      <c r="M251" s="66"/>
      <c r="N251" s="66" t="s">
        <v>993</v>
      </c>
      <c r="O251" s="66" t="s">
        <v>1069</v>
      </c>
      <c r="P251" s="66"/>
      <c r="Q251" s="66" t="s">
        <v>1027</v>
      </c>
      <c r="R251" s="66"/>
      <c r="S251" s="66"/>
      <c r="T251" s="66"/>
      <c r="U251" s="66"/>
      <c r="V251" s="83">
        <v>48.8</v>
      </c>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66"/>
      <c r="BC251" s="66"/>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70" t="s">
        <v>70</v>
      </c>
      <c r="CB251" s="66"/>
      <c r="CC251" s="66"/>
      <c r="CD251" s="66"/>
      <c r="CE251" s="66"/>
      <c r="CF251" s="66"/>
      <c r="CG251" s="66"/>
      <c r="CH251" s="66"/>
      <c r="CI251" s="66"/>
    </row>
    <row r="252" spans="1:87" ht="14.5" customHeight="1">
      <c r="A252" s="85" t="s">
        <v>911</v>
      </c>
      <c r="B252" s="69">
        <v>248</v>
      </c>
      <c r="C252" s="66" t="s">
        <v>1015</v>
      </c>
      <c r="D252" s="66"/>
      <c r="E252" s="66" t="s">
        <v>1060</v>
      </c>
      <c r="F252" s="70" t="s">
        <v>1041</v>
      </c>
      <c r="G252" s="66"/>
      <c r="H252" s="66"/>
      <c r="I252" s="73">
        <v>6</v>
      </c>
      <c r="J252" s="66"/>
      <c r="K252" s="70" t="s">
        <v>1039</v>
      </c>
      <c r="L252" s="66"/>
      <c r="M252" s="66"/>
      <c r="N252" s="66" t="s">
        <v>993</v>
      </c>
      <c r="O252" s="66" t="s">
        <v>1069</v>
      </c>
      <c r="P252" s="66"/>
      <c r="Q252" s="66" t="s">
        <v>1027</v>
      </c>
      <c r="R252" s="66"/>
      <c r="S252" s="66"/>
      <c r="T252" s="66"/>
      <c r="U252" s="66"/>
      <c r="V252" s="83">
        <v>36.4</v>
      </c>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70" t="s">
        <v>70</v>
      </c>
      <c r="CB252" s="66"/>
      <c r="CC252" s="66"/>
      <c r="CD252" s="66"/>
      <c r="CE252" s="66"/>
      <c r="CF252" s="66"/>
      <c r="CG252" s="66"/>
      <c r="CH252" s="66"/>
      <c r="CI252" s="66"/>
    </row>
    <row r="253" spans="1:87" ht="14.5" customHeight="1">
      <c r="A253" s="85" t="s">
        <v>911</v>
      </c>
      <c r="B253" s="69">
        <v>249</v>
      </c>
      <c r="C253" s="66" t="s">
        <v>1016</v>
      </c>
      <c r="D253" s="66"/>
      <c r="E253" s="66" t="s">
        <v>1060</v>
      </c>
      <c r="F253" s="70" t="s">
        <v>1041</v>
      </c>
      <c r="G253" s="66"/>
      <c r="H253" s="66"/>
      <c r="I253" s="73">
        <v>6</v>
      </c>
      <c r="J253" s="66"/>
      <c r="K253" s="70" t="s">
        <v>1039</v>
      </c>
      <c r="L253" s="66"/>
      <c r="M253" s="66"/>
      <c r="N253" s="66" t="s">
        <v>993</v>
      </c>
      <c r="O253" s="66" t="s">
        <v>1069</v>
      </c>
      <c r="P253" s="66"/>
      <c r="Q253" s="66" t="s">
        <v>1027</v>
      </c>
      <c r="R253" s="66"/>
      <c r="S253" s="66"/>
      <c r="T253" s="66"/>
      <c r="U253" s="66"/>
      <c r="V253" s="83">
        <v>67.5</v>
      </c>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66"/>
      <c r="BC253" s="66"/>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70" t="s">
        <v>70</v>
      </c>
      <c r="CB253" s="66"/>
      <c r="CC253" s="66"/>
      <c r="CD253" s="66"/>
      <c r="CE253" s="66"/>
      <c r="CF253" s="66"/>
      <c r="CG253" s="66"/>
      <c r="CH253" s="66"/>
      <c r="CI253" s="66"/>
    </row>
    <row r="254" spans="1:87" ht="14.5" customHeight="1">
      <c r="A254" s="85" t="s">
        <v>911</v>
      </c>
      <c r="B254" s="69">
        <v>250</v>
      </c>
      <c r="C254" s="66" t="s">
        <v>1017</v>
      </c>
      <c r="D254" s="66"/>
      <c r="E254" s="66" t="s">
        <v>1060</v>
      </c>
      <c r="F254" s="70" t="s">
        <v>1041</v>
      </c>
      <c r="G254" s="66"/>
      <c r="H254" s="66"/>
      <c r="I254" s="73">
        <v>6</v>
      </c>
      <c r="J254" s="66"/>
      <c r="K254" s="70" t="s">
        <v>1039</v>
      </c>
      <c r="L254" s="66"/>
      <c r="M254" s="66"/>
      <c r="N254" s="66" t="s">
        <v>993</v>
      </c>
      <c r="O254" s="66" t="s">
        <v>1069</v>
      </c>
      <c r="P254" s="66"/>
      <c r="Q254" s="66" t="s">
        <v>1027</v>
      </c>
      <c r="R254" s="66"/>
      <c r="S254" s="66"/>
      <c r="T254" s="66"/>
      <c r="U254" s="66"/>
      <c r="V254" s="83">
        <v>44.2</v>
      </c>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66"/>
      <c r="BC254" s="66"/>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70" t="s">
        <v>70</v>
      </c>
      <c r="CB254" s="66"/>
      <c r="CC254" s="66"/>
      <c r="CD254" s="66"/>
      <c r="CE254" s="66"/>
      <c r="CF254" s="66"/>
      <c r="CG254" s="66"/>
      <c r="CH254" s="66"/>
      <c r="CI254" s="66"/>
    </row>
    <row r="255" spans="1:87" ht="14.5" customHeight="1">
      <c r="A255" s="85" t="s">
        <v>911</v>
      </c>
      <c r="B255" s="69">
        <v>251</v>
      </c>
      <c r="C255" s="66" t="s">
        <v>1018</v>
      </c>
      <c r="D255" s="66"/>
      <c r="E255" s="66" t="s">
        <v>1060</v>
      </c>
      <c r="F255" s="70" t="s">
        <v>1041</v>
      </c>
      <c r="G255" s="66"/>
      <c r="H255" s="66"/>
      <c r="I255" s="73">
        <v>6</v>
      </c>
      <c r="J255" s="66"/>
      <c r="K255" s="70" t="s">
        <v>1039</v>
      </c>
      <c r="L255" s="66"/>
      <c r="M255" s="66"/>
      <c r="N255" s="66" t="s">
        <v>564</v>
      </c>
      <c r="O255" s="66" t="s">
        <v>1066</v>
      </c>
      <c r="P255" s="66"/>
      <c r="Q255" s="66" t="s">
        <v>1027</v>
      </c>
      <c r="R255" s="66"/>
      <c r="S255" s="66"/>
      <c r="T255" s="66"/>
      <c r="U255" s="66"/>
      <c r="V255" s="83">
        <v>524</v>
      </c>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66"/>
      <c r="BC255" s="66"/>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70" t="s">
        <v>70</v>
      </c>
      <c r="CB255" s="66"/>
      <c r="CC255" s="66"/>
      <c r="CD255" s="66"/>
      <c r="CE255" s="66"/>
      <c r="CF255" s="66"/>
      <c r="CG255" s="66"/>
      <c r="CH255" s="66"/>
      <c r="CI255" s="66"/>
    </row>
    <row r="256" spans="1:87" ht="14.5" customHeight="1">
      <c r="A256" s="85" t="s">
        <v>911</v>
      </c>
      <c r="B256" s="69">
        <v>252</v>
      </c>
      <c r="C256" s="66" t="s">
        <v>1019</v>
      </c>
      <c r="D256" s="66"/>
      <c r="E256" s="66" t="s">
        <v>1060</v>
      </c>
      <c r="F256" s="70" t="s">
        <v>1041</v>
      </c>
      <c r="G256" s="66"/>
      <c r="H256" s="66"/>
      <c r="I256" s="73">
        <v>6</v>
      </c>
      <c r="J256" s="66"/>
      <c r="K256" s="70" t="s">
        <v>1039</v>
      </c>
      <c r="L256" s="66"/>
      <c r="M256" s="66"/>
      <c r="N256" s="66" t="s">
        <v>991</v>
      </c>
      <c r="O256" s="66" t="s">
        <v>1068</v>
      </c>
      <c r="P256" s="66"/>
      <c r="Q256" s="66" t="s">
        <v>1028</v>
      </c>
      <c r="R256" s="66"/>
      <c r="S256" s="66"/>
      <c r="T256" s="66"/>
      <c r="U256" s="66"/>
      <c r="V256" s="83">
        <v>400</v>
      </c>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66"/>
      <c r="BC256" s="66"/>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70" t="s">
        <v>70</v>
      </c>
      <c r="CB256" s="66"/>
      <c r="CC256" s="66"/>
      <c r="CD256" s="66"/>
      <c r="CE256" s="66"/>
      <c r="CF256" s="66"/>
      <c r="CG256" s="66"/>
      <c r="CH256" s="66"/>
      <c r="CI256" s="66"/>
    </row>
    <row r="257" spans="1:87" ht="14.5" customHeight="1">
      <c r="A257" s="85" t="s">
        <v>911</v>
      </c>
      <c r="B257" s="69">
        <v>253</v>
      </c>
      <c r="C257" s="66" t="s">
        <v>1020</v>
      </c>
      <c r="D257" s="66"/>
      <c r="E257" s="66" t="s">
        <v>1060</v>
      </c>
      <c r="F257" s="70" t="s">
        <v>1041</v>
      </c>
      <c r="G257" s="66"/>
      <c r="H257" s="66"/>
      <c r="I257" s="73">
        <v>6</v>
      </c>
      <c r="J257" s="66"/>
      <c r="K257" s="70" t="s">
        <v>1039</v>
      </c>
      <c r="L257" s="66"/>
      <c r="M257" s="66"/>
      <c r="N257" s="66" t="s">
        <v>991</v>
      </c>
      <c r="O257" s="66" t="s">
        <v>1068</v>
      </c>
      <c r="P257" s="66"/>
      <c r="Q257" s="66" t="s">
        <v>1028</v>
      </c>
      <c r="R257" s="66"/>
      <c r="S257" s="66"/>
      <c r="T257" s="66"/>
      <c r="U257" s="66"/>
      <c r="V257" s="83">
        <v>6.8</v>
      </c>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66"/>
      <c r="BC257" s="66"/>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70" t="s">
        <v>70</v>
      </c>
      <c r="CB257" s="66"/>
      <c r="CC257" s="66"/>
      <c r="CD257" s="66"/>
      <c r="CE257" s="66"/>
      <c r="CF257" s="66"/>
      <c r="CG257" s="66"/>
      <c r="CH257" s="66"/>
      <c r="CI257" s="66"/>
    </row>
    <row r="258" spans="1:87" ht="14.5" customHeight="1">
      <c r="A258" s="85" t="s">
        <v>911</v>
      </c>
      <c r="B258" s="69">
        <v>254</v>
      </c>
      <c r="C258" s="66" t="s">
        <v>1021</v>
      </c>
      <c r="D258" s="66"/>
      <c r="E258" s="66" t="s">
        <v>1060</v>
      </c>
      <c r="F258" s="70" t="s">
        <v>1041</v>
      </c>
      <c r="G258" s="66"/>
      <c r="H258" s="66"/>
      <c r="I258" s="73">
        <v>5</v>
      </c>
      <c r="J258" s="66"/>
      <c r="K258" s="70" t="s">
        <v>1039</v>
      </c>
      <c r="L258" s="66"/>
      <c r="M258" s="66"/>
      <c r="N258" s="66" t="s">
        <v>991</v>
      </c>
      <c r="O258" s="66" t="s">
        <v>1068</v>
      </c>
      <c r="P258" s="66"/>
      <c r="Q258" s="66" t="s">
        <v>1028</v>
      </c>
      <c r="R258" s="66"/>
      <c r="S258" s="66"/>
      <c r="T258" s="66"/>
      <c r="U258" s="66"/>
      <c r="V258" s="83">
        <v>14.5</v>
      </c>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70" t="s">
        <v>70</v>
      </c>
      <c r="CB258" s="66"/>
      <c r="CC258" s="66"/>
      <c r="CD258" s="66"/>
      <c r="CE258" s="66"/>
      <c r="CF258" s="66"/>
      <c r="CG258" s="66"/>
      <c r="CH258" s="66"/>
      <c r="CI258" s="66"/>
    </row>
    <row r="259" spans="1:87" ht="14.5" customHeight="1">
      <c r="A259" s="85" t="s">
        <v>911</v>
      </c>
      <c r="B259" s="69">
        <v>255</v>
      </c>
      <c r="C259" s="66" t="s">
        <v>1022</v>
      </c>
      <c r="D259" s="66"/>
      <c r="E259" s="66" t="s">
        <v>1060</v>
      </c>
      <c r="F259" s="70" t="s">
        <v>1041</v>
      </c>
      <c r="G259" s="66"/>
      <c r="H259" s="66"/>
      <c r="I259" s="73">
        <v>6</v>
      </c>
      <c r="J259" s="66"/>
      <c r="K259" s="70" t="s">
        <v>1039</v>
      </c>
      <c r="L259" s="66"/>
      <c r="M259" s="66"/>
      <c r="N259" s="66" t="s">
        <v>993</v>
      </c>
      <c r="O259" s="66" t="s">
        <v>1069</v>
      </c>
      <c r="P259" s="66"/>
      <c r="Q259" s="66" t="s">
        <v>1028</v>
      </c>
      <c r="R259" s="66"/>
      <c r="S259" s="66"/>
      <c r="T259" s="66"/>
      <c r="U259" s="66"/>
      <c r="V259" s="83">
        <v>52</v>
      </c>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70" t="s">
        <v>70</v>
      </c>
      <c r="CB259" s="66"/>
      <c r="CC259" s="66"/>
      <c r="CD259" s="66"/>
      <c r="CE259" s="66"/>
      <c r="CF259" s="66"/>
      <c r="CG259" s="66"/>
      <c r="CH259" s="66"/>
      <c r="CI259" s="66"/>
    </row>
    <row r="260" spans="1:87" ht="14.5" customHeight="1">
      <c r="A260" s="69" t="s">
        <v>909</v>
      </c>
      <c r="B260" s="69">
        <v>256</v>
      </c>
      <c r="C260" s="66" t="s">
        <v>1029</v>
      </c>
      <c r="D260" s="66"/>
      <c r="E260" s="70" t="s">
        <v>1060</v>
      </c>
      <c r="F260" s="70" t="s">
        <v>1063</v>
      </c>
      <c r="G260" s="66"/>
      <c r="H260" s="66"/>
      <c r="I260" s="73">
        <v>2</v>
      </c>
      <c r="J260" s="66"/>
      <c r="K260" s="66" t="s">
        <v>892</v>
      </c>
      <c r="L260" s="66"/>
      <c r="M260" s="66"/>
      <c r="N260" s="66" t="s">
        <v>1036</v>
      </c>
      <c r="O260" s="66" t="s">
        <v>1066</v>
      </c>
      <c r="P260" s="66"/>
      <c r="Q260" s="66" t="s">
        <v>432</v>
      </c>
      <c r="R260" s="66"/>
      <c r="S260" s="66"/>
      <c r="T260" s="66"/>
      <c r="U260" s="66"/>
      <c r="V260" s="83">
        <v>10</v>
      </c>
      <c r="W260" s="66"/>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66"/>
      <c r="BC260" s="66"/>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I260" s="66"/>
    </row>
    <row r="261" spans="1:87" ht="14.5" customHeight="1">
      <c r="A261" s="69" t="s">
        <v>909</v>
      </c>
      <c r="B261" s="69">
        <v>257</v>
      </c>
      <c r="C261" s="66" t="s">
        <v>1030</v>
      </c>
      <c r="D261" s="66"/>
      <c r="E261" s="70" t="s">
        <v>1060</v>
      </c>
      <c r="F261" s="70" t="s">
        <v>1063</v>
      </c>
      <c r="G261" s="66"/>
      <c r="H261" s="66"/>
      <c r="I261" s="73">
        <v>1</v>
      </c>
      <c r="J261" s="66"/>
      <c r="K261" s="66" t="s">
        <v>892</v>
      </c>
      <c r="L261" s="66"/>
      <c r="M261" s="66"/>
      <c r="N261" s="66" t="s">
        <v>1036</v>
      </c>
      <c r="O261" s="66" t="s">
        <v>1066</v>
      </c>
      <c r="P261" s="66"/>
      <c r="Q261" s="66" t="s">
        <v>224</v>
      </c>
      <c r="R261" s="66"/>
      <c r="S261" s="66"/>
      <c r="T261" s="66"/>
      <c r="U261" s="66"/>
      <c r="V261" s="83">
        <v>25.9</v>
      </c>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66"/>
      <c r="BC261" s="66"/>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row>
    <row r="262" spans="1:87" ht="14.5" customHeight="1">
      <c r="A262" s="69" t="s">
        <v>909</v>
      </c>
      <c r="B262" s="69">
        <v>258</v>
      </c>
      <c r="C262" s="66" t="s">
        <v>1031</v>
      </c>
      <c r="D262" s="66"/>
      <c r="E262" s="70" t="s">
        <v>1060</v>
      </c>
      <c r="F262" s="70" t="s">
        <v>1063</v>
      </c>
      <c r="G262" s="66"/>
      <c r="H262" s="66"/>
      <c r="I262" s="73">
        <v>1</v>
      </c>
      <c r="J262" s="66"/>
      <c r="K262" s="66" t="s">
        <v>892</v>
      </c>
      <c r="L262" s="66"/>
      <c r="M262" s="66"/>
      <c r="N262" s="66" t="s">
        <v>1037</v>
      </c>
      <c r="O262" s="66" t="s">
        <v>1068</v>
      </c>
      <c r="P262" s="66"/>
      <c r="Q262" s="66" t="s">
        <v>203</v>
      </c>
      <c r="R262" s="66"/>
      <c r="S262" s="66"/>
      <c r="T262" s="66"/>
      <c r="U262" s="66"/>
      <c r="V262" s="83" t="s">
        <v>471</v>
      </c>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66"/>
      <c r="BC262" s="66"/>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I262" s="66"/>
    </row>
    <row r="263" spans="1:87" ht="14.5" customHeight="1">
      <c r="A263" s="69" t="s">
        <v>909</v>
      </c>
      <c r="B263" s="69">
        <v>259</v>
      </c>
      <c r="C263" s="66" t="s">
        <v>1032</v>
      </c>
      <c r="D263" s="66"/>
      <c r="E263" s="70" t="s">
        <v>1060</v>
      </c>
      <c r="F263" s="70" t="s">
        <v>1063</v>
      </c>
      <c r="G263" s="66"/>
      <c r="H263" s="66"/>
      <c r="I263" s="73">
        <v>1</v>
      </c>
      <c r="J263" s="66"/>
      <c r="K263" s="66" t="s">
        <v>892</v>
      </c>
      <c r="L263" s="66"/>
      <c r="M263" s="66"/>
      <c r="N263" s="66" t="s">
        <v>1033</v>
      </c>
      <c r="O263" s="66" t="s">
        <v>1066</v>
      </c>
      <c r="P263" s="66"/>
      <c r="Q263" s="66" t="s">
        <v>224</v>
      </c>
      <c r="R263" s="66"/>
      <c r="S263" s="66"/>
      <c r="T263" s="66"/>
      <c r="U263" s="66"/>
      <c r="V263" s="83">
        <v>1500</v>
      </c>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66"/>
      <c r="BC263" s="66"/>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I263" s="66"/>
    </row>
    <row r="264" spans="1:87" ht="14.5" customHeight="1">
      <c r="A264" s="69" t="s">
        <v>909</v>
      </c>
      <c r="B264" s="69">
        <v>260</v>
      </c>
      <c r="C264" s="66" t="s">
        <v>1034</v>
      </c>
      <c r="D264" s="66"/>
      <c r="E264" s="70" t="s">
        <v>1060</v>
      </c>
      <c r="F264" s="70" t="s">
        <v>1063</v>
      </c>
      <c r="G264" s="66"/>
      <c r="H264" s="66"/>
      <c r="I264" s="73">
        <v>1</v>
      </c>
      <c r="J264" s="66"/>
      <c r="K264" s="66" t="s">
        <v>892</v>
      </c>
      <c r="L264" s="66"/>
      <c r="M264" s="66"/>
      <c r="N264" s="66" t="s">
        <v>1035</v>
      </c>
      <c r="O264" s="66" t="s">
        <v>1066</v>
      </c>
      <c r="P264" s="66"/>
      <c r="Q264" s="66" t="s">
        <v>224</v>
      </c>
      <c r="R264" s="66"/>
      <c r="S264" s="66"/>
      <c r="T264" s="66"/>
      <c r="U264" s="66"/>
      <c r="V264" s="83">
        <v>100</v>
      </c>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66"/>
      <c r="BC264" s="66"/>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I264" s="66"/>
    </row>
    <row r="265" spans="1:87" ht="14.5" customHeight="1">
      <c r="A265" s="69" t="s">
        <v>910</v>
      </c>
      <c r="B265" s="69">
        <v>261</v>
      </c>
      <c r="C265" s="66" t="s">
        <v>663</v>
      </c>
      <c r="D265" s="66"/>
      <c r="E265" s="66" t="s">
        <v>1059</v>
      </c>
      <c r="F265" s="70" t="s">
        <v>1041</v>
      </c>
      <c r="G265" s="66"/>
      <c r="H265" s="66"/>
      <c r="I265" s="73">
        <v>1</v>
      </c>
      <c r="J265" s="66"/>
      <c r="K265" s="70" t="s">
        <v>1038</v>
      </c>
      <c r="L265" s="66"/>
      <c r="M265" s="66"/>
      <c r="N265" s="66"/>
      <c r="O265" s="66"/>
      <c r="P265" s="66"/>
      <c r="Q265" s="66" t="s">
        <v>1042</v>
      </c>
      <c r="R265" s="66"/>
      <c r="S265" s="66"/>
      <c r="T265" s="66"/>
      <c r="U265" s="66"/>
      <c r="V265" s="83">
        <v>20</v>
      </c>
      <c r="W265" s="66"/>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66"/>
      <c r="BC265" s="66"/>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70" t="s">
        <v>79</v>
      </c>
      <c r="CB265" s="66"/>
      <c r="CC265" s="66"/>
      <c r="CD265" s="66"/>
      <c r="CE265" s="66"/>
      <c r="CF265" s="66"/>
      <c r="CG265" s="66"/>
      <c r="CH265" s="66"/>
      <c r="CI265" s="66"/>
    </row>
    <row r="266" spans="1:87" ht="14.5" customHeight="1">
      <c r="A266" s="69" t="s">
        <v>909</v>
      </c>
      <c r="B266" s="69">
        <v>262</v>
      </c>
      <c r="C266" s="92" t="s">
        <v>1034</v>
      </c>
      <c r="D266" s="92" t="s">
        <v>1071</v>
      </c>
      <c r="E266" s="93" t="s">
        <v>1083</v>
      </c>
      <c r="F266" s="93" t="s">
        <v>1083</v>
      </c>
      <c r="G266" s="92"/>
      <c r="H266" s="92"/>
      <c r="I266" s="94">
        <v>1</v>
      </c>
      <c r="J266" s="92"/>
      <c r="K266" s="92" t="s">
        <v>892</v>
      </c>
      <c r="L266" s="92"/>
      <c r="M266" t="s">
        <v>1084</v>
      </c>
      <c r="N266" t="s">
        <v>1035</v>
      </c>
      <c r="O266" s="92" t="s">
        <v>1066</v>
      </c>
      <c r="P266" s="92"/>
      <c r="Q266" t="s">
        <v>224</v>
      </c>
      <c r="R266" s="92"/>
      <c r="S266" s="92"/>
      <c r="T266" s="92"/>
      <c r="U266" s="92"/>
      <c r="V266">
        <v>100</v>
      </c>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c r="BG266" s="92"/>
      <c r="BH266" s="92"/>
      <c r="BI266" s="92"/>
      <c r="BJ266" s="92"/>
      <c r="BK266" s="92"/>
      <c r="BL266" s="92"/>
      <c r="BM266" s="92"/>
      <c r="BN266" s="92"/>
      <c r="BO266" s="92"/>
      <c r="BP266" s="92"/>
      <c r="BQ266" s="92"/>
      <c r="BR266" s="92"/>
      <c r="BS266" s="92"/>
      <c r="BT266" s="92"/>
      <c r="BU266" s="92"/>
      <c r="BV266" s="92"/>
      <c r="BW266" s="92"/>
      <c r="BX266" s="92"/>
      <c r="BY266" s="92"/>
      <c r="BZ266" s="92"/>
      <c r="CA266" s="92"/>
      <c r="CB266" s="92"/>
      <c r="CC266" s="92"/>
      <c r="CD266" s="92"/>
      <c r="CE266" s="92"/>
      <c r="CF266" s="92"/>
      <c r="CG266" s="92"/>
      <c r="CH266" s="92"/>
      <c r="CI266" s="92"/>
    </row>
    <row r="267" spans="1:87" ht="14.5" customHeight="1">
      <c r="A267" s="69" t="s">
        <v>909</v>
      </c>
      <c r="B267" s="69">
        <v>263</v>
      </c>
      <c r="C267" s="92" t="s">
        <v>1072</v>
      </c>
      <c r="D267" s="92" t="s">
        <v>1073</v>
      </c>
      <c r="E267" s="93" t="s">
        <v>1083</v>
      </c>
      <c r="F267" s="93" t="s">
        <v>1083</v>
      </c>
      <c r="G267" s="92"/>
      <c r="H267" s="92"/>
      <c r="I267" s="94">
        <v>1</v>
      </c>
      <c r="J267" s="92"/>
      <c r="K267" s="92" t="s">
        <v>892</v>
      </c>
      <c r="L267" s="92"/>
      <c r="M267" t="s">
        <v>1084</v>
      </c>
      <c r="N267" t="s">
        <v>1035</v>
      </c>
      <c r="O267" s="92" t="s">
        <v>1066</v>
      </c>
      <c r="P267" s="92"/>
      <c r="Q267" t="s">
        <v>224</v>
      </c>
      <c r="R267" s="92"/>
      <c r="S267" s="92"/>
      <c r="T267" s="92"/>
      <c r="U267" s="92"/>
      <c r="V267" s="67">
        <v>100</v>
      </c>
      <c r="W267" s="92"/>
      <c r="X267" s="92"/>
      <c r="Y267" s="92"/>
      <c r="Z267" s="92"/>
      <c r="AA267" s="92"/>
      <c r="AB267" s="92"/>
      <c r="AC267" s="92"/>
      <c r="AD267" s="92"/>
      <c r="AE267" s="92"/>
      <c r="AF267" s="92"/>
      <c r="AG267" s="92"/>
      <c r="AH267" s="92"/>
      <c r="AI267" s="92"/>
      <c r="AJ267" s="92"/>
      <c r="AK267" s="92"/>
      <c r="AL267" s="92"/>
      <c r="AM267" s="92"/>
      <c r="AN267" s="92"/>
      <c r="AO267" s="92"/>
      <c r="AP267" s="92"/>
      <c r="AQ267" s="92"/>
      <c r="AR267" s="92"/>
      <c r="AS267" s="92"/>
      <c r="AT267" s="92"/>
      <c r="AU267" s="92"/>
      <c r="AV267" s="92"/>
      <c r="AW267" s="92"/>
      <c r="AX267" s="92"/>
      <c r="AY267" s="92"/>
      <c r="AZ267" s="92"/>
      <c r="BA267" s="92"/>
      <c r="BB267" s="92"/>
      <c r="BC267" s="92"/>
      <c r="BD267" s="92"/>
      <c r="BE267" s="92"/>
      <c r="BF267" s="92"/>
      <c r="BG267" s="92"/>
      <c r="BH267" s="92"/>
      <c r="BI267" s="92"/>
      <c r="BJ267" s="92"/>
      <c r="BK267" s="92"/>
      <c r="BL267" s="92"/>
      <c r="BM267" s="92"/>
      <c r="BN267" s="92"/>
      <c r="BO267" s="92"/>
      <c r="BP267" s="92"/>
      <c r="BQ267" s="92"/>
      <c r="BR267" s="92"/>
      <c r="BS267" s="92"/>
      <c r="BT267" s="92"/>
      <c r="BU267" s="92"/>
      <c r="BV267" s="92"/>
      <c r="BW267" s="92"/>
      <c r="BX267" s="92"/>
      <c r="BY267" s="92"/>
      <c r="BZ267" s="92"/>
      <c r="CA267" s="92"/>
      <c r="CB267" s="92"/>
      <c r="CC267" s="92"/>
      <c r="CD267" s="92"/>
      <c r="CE267" s="92"/>
      <c r="CF267" s="92"/>
      <c r="CG267" s="92"/>
      <c r="CH267" s="92"/>
      <c r="CI267" s="92"/>
    </row>
    <row r="268" spans="1:87" ht="14.5" customHeight="1">
      <c r="A268" s="16" t="s">
        <v>909</v>
      </c>
      <c r="B268" s="16">
        <v>264</v>
      </c>
      <c r="C268" s="97" t="s">
        <v>604</v>
      </c>
      <c r="D268" s="92" t="s">
        <v>1074</v>
      </c>
      <c r="E268" t="s">
        <v>1059</v>
      </c>
      <c r="F268" s="5" t="s">
        <v>1041</v>
      </c>
      <c r="G268" s="92"/>
      <c r="H268" s="92"/>
      <c r="I268" s="94">
        <v>2</v>
      </c>
      <c r="J268" s="92"/>
      <c r="K268" s="92" t="s">
        <v>892</v>
      </c>
      <c r="L268" s="92"/>
      <c r="M268" t="s">
        <v>1084</v>
      </c>
      <c r="N268" t="s">
        <v>1086</v>
      </c>
      <c r="O268" s="92" t="s">
        <v>1068</v>
      </c>
      <c r="P268" s="92"/>
      <c r="Q268" t="s">
        <v>1091</v>
      </c>
      <c r="R268" s="92"/>
      <c r="S268" s="92"/>
      <c r="T268" s="92"/>
      <c r="U268" s="92"/>
      <c r="V268" s="67" t="s">
        <v>471</v>
      </c>
      <c r="W268" s="92"/>
      <c r="X268" s="92"/>
      <c r="Y268" s="92"/>
      <c r="Z268" s="92"/>
      <c r="AA268" s="92"/>
      <c r="AB268" s="92"/>
      <c r="AC268" s="92"/>
      <c r="AD268" s="92"/>
      <c r="AE268" s="92"/>
      <c r="AF268" s="92"/>
      <c r="AG268" s="92"/>
      <c r="AH268" s="92"/>
      <c r="AI268" s="92"/>
      <c r="AJ268" s="92"/>
      <c r="AK268" s="92"/>
      <c r="AL268" s="92"/>
      <c r="AM268" s="92"/>
      <c r="AN268" s="92"/>
      <c r="AO268" s="92"/>
      <c r="AP268" s="92"/>
      <c r="AQ268" s="92"/>
      <c r="AR268" s="92"/>
      <c r="AS268" s="92"/>
      <c r="AT268" s="92"/>
      <c r="AU268" s="92"/>
      <c r="AV268" s="92"/>
      <c r="AW268" s="92"/>
      <c r="AX268" s="92"/>
      <c r="AY268" s="92"/>
      <c r="AZ268" s="92"/>
      <c r="BA268" s="92"/>
      <c r="BB268" s="92"/>
      <c r="BC268" s="92"/>
      <c r="BD268" s="92"/>
      <c r="BE268" s="92"/>
      <c r="BF268" s="92"/>
      <c r="BG268" s="92"/>
      <c r="BH268" s="92"/>
      <c r="BI268" s="92"/>
      <c r="BJ268" s="92"/>
      <c r="BK268" s="92"/>
      <c r="BL268" s="92"/>
      <c r="BM268" s="92"/>
      <c r="BN268" s="92"/>
      <c r="BO268" s="92"/>
      <c r="BP268" s="92"/>
      <c r="BQ268" s="92"/>
      <c r="BR268" s="92"/>
      <c r="BS268" s="92"/>
      <c r="BT268" s="92"/>
      <c r="BU268" s="92"/>
      <c r="BV268" s="92"/>
      <c r="BW268" s="92"/>
      <c r="BX268" s="92"/>
      <c r="BY268" s="92"/>
      <c r="BZ268" s="92"/>
      <c r="CA268" s="92"/>
      <c r="CB268" s="92"/>
      <c r="CC268" s="92"/>
      <c r="CD268" s="92"/>
      <c r="CE268" s="92"/>
      <c r="CF268" s="92"/>
      <c r="CG268" s="92"/>
      <c r="CH268" s="92"/>
      <c r="CI268" s="92"/>
    </row>
    <row r="269" spans="1:87" ht="14.5" customHeight="1">
      <c r="A269" s="16" t="s">
        <v>909</v>
      </c>
      <c r="B269" s="16">
        <v>265</v>
      </c>
      <c r="C269" s="99" t="s">
        <v>1075</v>
      </c>
      <c r="D269" t="s">
        <v>1076</v>
      </c>
      <c r="E269" s="5" t="s">
        <v>1060</v>
      </c>
      <c r="F269" s="5" t="s">
        <v>1063</v>
      </c>
      <c r="I269" s="1">
        <v>1</v>
      </c>
      <c r="K269" t="s">
        <v>892</v>
      </c>
      <c r="M269" t="s">
        <v>1084</v>
      </c>
      <c r="N269" t="s">
        <v>1087</v>
      </c>
      <c r="O269" t="s">
        <v>1066</v>
      </c>
      <c r="Q269" t="s">
        <v>224</v>
      </c>
      <c r="V269" s="67">
        <v>5.6</v>
      </c>
    </row>
    <row r="270" spans="1:87" ht="14.5" customHeight="1">
      <c r="A270" s="16" t="s">
        <v>909</v>
      </c>
      <c r="B270" s="16">
        <v>266</v>
      </c>
      <c r="C270" s="92" t="s">
        <v>1077</v>
      </c>
      <c r="D270" s="92" t="s">
        <v>1078</v>
      </c>
      <c r="E270" s="93" t="s">
        <v>1083</v>
      </c>
      <c r="F270" s="93" t="s">
        <v>1083</v>
      </c>
      <c r="G270" s="92"/>
      <c r="H270" s="92"/>
      <c r="I270" s="94">
        <v>6</v>
      </c>
      <c r="J270" s="92"/>
      <c r="K270" s="92" t="s">
        <v>892</v>
      </c>
      <c r="L270" s="92"/>
      <c r="M270" t="s">
        <v>1085</v>
      </c>
      <c r="N270" t="s">
        <v>1090</v>
      </c>
      <c r="O270" s="92" t="s">
        <v>1066</v>
      </c>
      <c r="P270" s="92"/>
      <c r="Q270" t="s">
        <v>469</v>
      </c>
      <c r="R270" s="92"/>
      <c r="S270" s="92"/>
      <c r="T270" s="92"/>
      <c r="U270" s="92"/>
      <c r="V270" s="67">
        <v>250</v>
      </c>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92"/>
      <c r="BH270" s="92"/>
      <c r="BI270" s="92"/>
      <c r="BJ270" s="92"/>
      <c r="BK270" s="92"/>
      <c r="BL270" s="92"/>
      <c r="BM270" s="92"/>
      <c r="BN270" s="92"/>
      <c r="BO270" s="92"/>
      <c r="BP270" s="92"/>
      <c r="BQ270" s="92"/>
      <c r="BR270" s="92"/>
      <c r="BS270" s="92"/>
      <c r="BT270" s="92"/>
      <c r="BU270" s="92"/>
      <c r="BV270" s="92"/>
      <c r="BW270" s="92"/>
      <c r="BX270" s="92"/>
      <c r="BY270" s="92"/>
      <c r="BZ270" s="92"/>
      <c r="CA270" s="92"/>
      <c r="CB270" s="92"/>
      <c r="CC270" s="92"/>
      <c r="CD270" s="92"/>
      <c r="CE270" s="92"/>
      <c r="CF270" s="92"/>
      <c r="CG270" s="92"/>
      <c r="CH270" s="92"/>
      <c r="CI270" s="92"/>
    </row>
    <row r="271" spans="1:87" ht="14.5" customHeight="1">
      <c r="A271" s="69" t="s">
        <v>909</v>
      </c>
      <c r="B271" s="69">
        <v>267</v>
      </c>
      <c r="C271" s="97" t="s">
        <v>1079</v>
      </c>
      <c r="D271" s="92" t="s">
        <v>1080</v>
      </c>
      <c r="E271" t="s">
        <v>1059</v>
      </c>
      <c r="F271" s="5" t="s">
        <v>1041</v>
      </c>
      <c r="G271" s="92"/>
      <c r="H271" s="92"/>
      <c r="I271" s="94">
        <v>1</v>
      </c>
      <c r="J271" s="92"/>
      <c r="K271" s="92" t="s">
        <v>892</v>
      </c>
      <c r="L271" s="92"/>
      <c r="M271" t="s">
        <v>1085</v>
      </c>
      <c r="N271" t="s">
        <v>1088</v>
      </c>
      <c r="O271" s="92" t="s">
        <v>1066</v>
      </c>
      <c r="P271" s="92"/>
      <c r="Q271" t="s">
        <v>224</v>
      </c>
      <c r="R271" s="92"/>
      <c r="S271" s="92"/>
      <c r="T271" s="92"/>
      <c r="U271" s="92"/>
      <c r="V271" s="67">
        <v>7500</v>
      </c>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c r="CE271" s="92"/>
      <c r="CF271" s="92"/>
      <c r="CG271" s="92"/>
      <c r="CH271" s="92"/>
      <c r="CI271" s="92"/>
    </row>
    <row r="272" spans="1:87" ht="14.5" customHeight="1">
      <c r="A272" s="16" t="s">
        <v>909</v>
      </c>
      <c r="B272" s="16">
        <v>268</v>
      </c>
      <c r="C272" s="97" t="s">
        <v>1081</v>
      </c>
      <c r="D272" s="92" t="s">
        <v>1082</v>
      </c>
      <c r="E272" t="s">
        <v>1059</v>
      </c>
      <c r="F272" s="5" t="s">
        <v>1041</v>
      </c>
      <c r="G272" s="92"/>
      <c r="H272" s="92"/>
      <c r="I272" s="94">
        <v>1</v>
      </c>
      <c r="J272" s="92"/>
      <c r="K272" s="92" t="s">
        <v>892</v>
      </c>
      <c r="L272" s="92"/>
      <c r="M272" t="s">
        <v>1085</v>
      </c>
      <c r="N272" t="s">
        <v>1089</v>
      </c>
      <c r="O272" s="92" t="s">
        <v>1066</v>
      </c>
      <c r="P272" s="92"/>
      <c r="Q272" t="s">
        <v>224</v>
      </c>
      <c r="R272" s="92"/>
      <c r="S272" s="92"/>
      <c r="T272" s="92"/>
      <c r="U272" s="92"/>
      <c r="V272" s="67" t="s">
        <v>471</v>
      </c>
      <c r="W272" s="92"/>
      <c r="X272" s="92"/>
      <c r="Y272" s="92"/>
      <c r="Z272" s="92"/>
      <c r="AA272" s="92"/>
      <c r="AB272" s="92"/>
      <c r="AC272" s="92"/>
      <c r="AD272" s="92"/>
      <c r="AE272" s="92"/>
      <c r="AF272" s="92"/>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c r="BF272" s="92"/>
      <c r="BG272" s="92"/>
      <c r="BH272" s="92"/>
      <c r="BI272" s="92"/>
      <c r="BJ272" s="92"/>
      <c r="BK272" s="92"/>
      <c r="BL272" s="92"/>
      <c r="BM272" s="92"/>
      <c r="BN272" s="92"/>
      <c r="BO272" s="92"/>
      <c r="BP272" s="92"/>
      <c r="BQ272" s="92"/>
      <c r="BR272" s="92"/>
      <c r="BS272" s="92"/>
      <c r="BT272" s="92"/>
      <c r="BU272" s="92"/>
      <c r="BV272" s="92"/>
      <c r="BW272" s="92"/>
      <c r="BX272" s="92"/>
      <c r="BY272" s="92"/>
      <c r="BZ272" s="92"/>
      <c r="CA272" s="92"/>
      <c r="CB272" s="92"/>
      <c r="CC272" s="92"/>
      <c r="CD272" s="92"/>
      <c r="CE272" s="92"/>
      <c r="CF272" s="92"/>
      <c r="CG272" s="92"/>
      <c r="CH272" s="92"/>
      <c r="CI272" s="92"/>
    </row>
    <row r="273" spans="1:87" ht="14.5" customHeight="1">
      <c r="A273" s="16" t="s">
        <v>909</v>
      </c>
      <c r="B273" s="16">
        <v>269</v>
      </c>
      <c r="C273" s="92" t="s">
        <v>1092</v>
      </c>
      <c r="D273" s="92" t="s">
        <v>1093</v>
      </c>
      <c r="E273" s="93" t="s">
        <v>1083</v>
      </c>
      <c r="F273" s="93" t="s">
        <v>1083</v>
      </c>
      <c r="G273" s="92"/>
      <c r="H273" s="92"/>
      <c r="I273" s="94">
        <v>1</v>
      </c>
      <c r="J273" s="92"/>
      <c r="K273" s="92" t="s">
        <v>430</v>
      </c>
      <c r="L273" s="92"/>
      <c r="M273" s="92" t="s">
        <v>213</v>
      </c>
      <c r="N273" s="92" t="s">
        <v>431</v>
      </c>
      <c r="O273" s="92" t="s">
        <v>1066</v>
      </c>
      <c r="P273" s="92"/>
      <c r="Q273" t="s">
        <v>224</v>
      </c>
      <c r="R273" s="92"/>
      <c r="S273" s="92"/>
      <c r="T273" s="92"/>
      <c r="U273" s="92"/>
      <c r="V273" s="67" t="s">
        <v>471</v>
      </c>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c r="CE273" s="92"/>
      <c r="CF273" s="92"/>
      <c r="CG273" s="92"/>
      <c r="CH273" s="92"/>
      <c r="CI273" s="92"/>
    </row>
    <row r="274" spans="1:87" ht="14.5" customHeight="1">
      <c r="A274" s="16" t="s">
        <v>909</v>
      </c>
      <c r="B274" s="16">
        <v>270</v>
      </c>
      <c r="C274" s="92" t="s">
        <v>1094</v>
      </c>
      <c r="D274" s="92" t="s">
        <v>1095</v>
      </c>
      <c r="E274" s="93" t="s">
        <v>1083</v>
      </c>
      <c r="F274" s="93" t="s">
        <v>1083</v>
      </c>
      <c r="G274" s="92"/>
      <c r="H274" s="92"/>
      <c r="I274" s="94">
        <v>3</v>
      </c>
      <c r="J274" s="92"/>
      <c r="K274" s="92" t="s">
        <v>430</v>
      </c>
      <c r="L274" s="92"/>
      <c r="M274" s="92" t="s">
        <v>177</v>
      </c>
      <c r="N274" s="92" t="s">
        <v>464</v>
      </c>
      <c r="O274" s="92" t="s">
        <v>1066</v>
      </c>
      <c r="P274" s="92"/>
      <c r="Q274" s="92" t="s">
        <v>1096</v>
      </c>
      <c r="R274" s="92"/>
      <c r="S274" s="92"/>
      <c r="T274" s="92"/>
      <c r="U274" s="92"/>
      <c r="V274" s="67" t="s">
        <v>471</v>
      </c>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c r="CE274" s="92"/>
      <c r="CF274" s="92"/>
      <c r="CG274" s="92"/>
      <c r="CH274" s="92"/>
      <c r="CI274" s="92"/>
    </row>
    <row r="275" spans="1:87" ht="14.5" customHeight="1">
      <c r="A275" s="16" t="s">
        <v>909</v>
      </c>
      <c r="B275" s="16">
        <v>271</v>
      </c>
      <c r="C275" s="92" t="s">
        <v>1097</v>
      </c>
      <c r="D275" s="96" t="s">
        <v>1098</v>
      </c>
      <c r="E275" s="93" t="s">
        <v>1083</v>
      </c>
      <c r="F275" s="93" t="s">
        <v>1083</v>
      </c>
      <c r="G275" s="92"/>
      <c r="H275" s="92"/>
      <c r="I275" s="94">
        <v>1</v>
      </c>
      <c r="J275" s="92"/>
      <c r="K275" s="92" t="s">
        <v>430</v>
      </c>
      <c r="L275" s="92"/>
      <c r="M275" s="92" t="s">
        <v>558</v>
      </c>
      <c r="N275" s="92" t="s">
        <v>1099</v>
      </c>
      <c r="O275" s="92" t="s">
        <v>1069</v>
      </c>
      <c r="P275" s="92"/>
      <c r="Q275" s="92" t="s">
        <v>224</v>
      </c>
      <c r="R275" s="92"/>
      <c r="S275" s="92"/>
      <c r="T275" s="92"/>
      <c r="U275" s="92"/>
      <c r="V275" s="95">
        <v>500</v>
      </c>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c r="CE275" s="92"/>
      <c r="CF275" s="92"/>
      <c r="CG275" s="92"/>
      <c r="CH275" s="92"/>
      <c r="CI275" s="92"/>
    </row>
    <row r="276" spans="1:87" ht="14.5" customHeight="1">
      <c r="A276" s="16" t="s">
        <v>909</v>
      </c>
      <c r="B276" s="16">
        <v>272</v>
      </c>
      <c r="C276" s="92" t="s">
        <v>1100</v>
      </c>
      <c r="D276" s="92" t="s">
        <v>1101</v>
      </c>
      <c r="E276" s="93" t="s">
        <v>1083</v>
      </c>
      <c r="F276" s="93" t="s">
        <v>1083</v>
      </c>
      <c r="G276" s="92"/>
      <c r="H276" s="92"/>
      <c r="I276" s="94">
        <v>1</v>
      </c>
      <c r="J276" s="92"/>
      <c r="K276" s="92" t="s">
        <v>430</v>
      </c>
      <c r="L276" s="92"/>
      <c r="M276" s="92" t="s">
        <v>1102</v>
      </c>
      <c r="N276" s="92" t="s">
        <v>431</v>
      </c>
      <c r="O276" s="92" t="s">
        <v>1066</v>
      </c>
      <c r="P276" s="92"/>
      <c r="Q276" s="92" t="s">
        <v>224</v>
      </c>
      <c r="R276" s="92"/>
      <c r="S276" s="92"/>
      <c r="T276" s="92"/>
      <c r="U276" s="92"/>
      <c r="V276" s="95" t="s">
        <v>471</v>
      </c>
      <c r="W276" s="92"/>
      <c r="X276" s="92"/>
      <c r="Y276" s="92"/>
      <c r="Z276" s="92"/>
      <c r="AA276" s="92"/>
      <c r="AB276" s="92"/>
      <c r="AC276" s="92"/>
      <c r="AD276" s="92"/>
      <c r="AE276" s="92"/>
      <c r="AF276" s="92"/>
      <c r="AG276" s="92"/>
      <c r="AH276" s="92"/>
      <c r="AI276" s="92"/>
      <c r="AJ276" s="92"/>
      <c r="AK276" s="92"/>
      <c r="AL276" s="92"/>
      <c r="AM276" s="92"/>
      <c r="AN276" s="92"/>
      <c r="AO276" s="92"/>
      <c r="AP276" s="92"/>
      <c r="AQ276" s="92"/>
      <c r="AR276" s="92"/>
      <c r="AS276" s="92"/>
      <c r="AT276" s="92"/>
      <c r="AU276" s="92"/>
      <c r="AV276" s="92"/>
      <c r="AW276" s="92"/>
      <c r="AX276" s="92"/>
      <c r="AY276" s="92"/>
      <c r="AZ276" s="92"/>
      <c r="BA276" s="92"/>
      <c r="BB276" s="92"/>
      <c r="BC276" s="92"/>
      <c r="BD276" s="92"/>
      <c r="BE276" s="92"/>
      <c r="BF276" s="92"/>
      <c r="BG276" s="92"/>
      <c r="BH276" s="92"/>
      <c r="BI276" s="92"/>
      <c r="BJ276" s="92"/>
      <c r="BK276" s="92"/>
      <c r="BL276" s="92"/>
      <c r="BM276" s="92"/>
      <c r="BN276" s="92"/>
      <c r="BO276" s="92"/>
      <c r="BP276" s="92"/>
      <c r="BQ276" s="92"/>
      <c r="BR276" s="92"/>
      <c r="BS276" s="92"/>
      <c r="BT276" s="92"/>
      <c r="BU276" s="92"/>
      <c r="BV276" s="92"/>
      <c r="BW276" s="92"/>
      <c r="BX276" s="92"/>
      <c r="BY276" s="92"/>
      <c r="BZ276" s="92"/>
      <c r="CA276" s="92"/>
      <c r="CB276" s="92"/>
      <c r="CC276" s="92"/>
      <c r="CD276" s="92"/>
      <c r="CE276" s="92"/>
      <c r="CF276" s="92"/>
      <c r="CG276" s="92"/>
      <c r="CH276" s="92"/>
      <c r="CI276" s="92"/>
    </row>
    <row r="277" spans="1:87" ht="14.5" customHeight="1">
      <c r="A277" s="16" t="s">
        <v>909</v>
      </c>
      <c r="B277" s="16">
        <v>273</v>
      </c>
      <c r="C277" s="92" t="s">
        <v>1103</v>
      </c>
      <c r="D277" s="96" t="s">
        <v>1104</v>
      </c>
      <c r="E277" s="93" t="s">
        <v>1083</v>
      </c>
      <c r="F277" s="93" t="s">
        <v>1083</v>
      </c>
      <c r="G277" s="92"/>
      <c r="H277" s="92"/>
      <c r="I277" s="94">
        <v>1</v>
      </c>
      <c r="J277" s="92"/>
      <c r="K277" s="92" t="s">
        <v>430</v>
      </c>
      <c r="L277" s="92"/>
      <c r="M277" s="92" t="s">
        <v>1105</v>
      </c>
      <c r="N277" s="92"/>
      <c r="O277" s="92"/>
      <c r="P277" s="92"/>
      <c r="Q277" s="92" t="s">
        <v>224</v>
      </c>
      <c r="R277" s="92"/>
      <c r="S277" s="92"/>
      <c r="T277" s="92"/>
      <c r="U277" s="92"/>
      <c r="V277" s="95">
        <v>100</v>
      </c>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92"/>
      <c r="BI277" s="92"/>
      <c r="BJ277" s="92"/>
      <c r="BK277" s="92"/>
      <c r="BL277" s="92"/>
      <c r="BM277" s="92"/>
      <c r="BN277" s="92"/>
      <c r="BO277" s="92"/>
      <c r="BP277" s="92"/>
      <c r="BQ277" s="92"/>
      <c r="BR277" s="92"/>
      <c r="BS277" s="92"/>
      <c r="BT277" s="92"/>
      <c r="BU277" s="92"/>
      <c r="BV277" s="92"/>
      <c r="BW277" s="92"/>
      <c r="BX277" s="92"/>
      <c r="BY277" s="92"/>
      <c r="BZ277" s="92"/>
      <c r="CA277" s="92"/>
      <c r="CB277" s="92"/>
      <c r="CC277" s="92"/>
      <c r="CD277" s="92"/>
      <c r="CE277" s="92"/>
      <c r="CF277" s="92"/>
      <c r="CG277" s="92"/>
      <c r="CH277" s="92"/>
      <c r="CI277" s="92"/>
    </row>
    <row r="278" spans="1:87" ht="14.5" hidden="1" customHeight="1">
      <c r="A278" s="69" t="s">
        <v>910</v>
      </c>
      <c r="B278" s="69">
        <v>274</v>
      </c>
      <c r="C278" s="92" t="s">
        <v>628</v>
      </c>
      <c r="D278" s="92"/>
      <c r="E278" s="93" t="s">
        <v>1060</v>
      </c>
      <c r="F278" s="93" t="s">
        <v>1063</v>
      </c>
      <c r="G278" s="92"/>
      <c r="H278" s="92"/>
      <c r="I278" s="94"/>
      <c r="J278" s="92"/>
      <c r="K278" s="92" t="s">
        <v>1038</v>
      </c>
      <c r="L278" s="92"/>
      <c r="M278" s="92" t="s">
        <v>893</v>
      </c>
      <c r="N278" s="92" t="s">
        <v>635</v>
      </c>
      <c r="O278" s="92" t="s">
        <v>1068</v>
      </c>
      <c r="P278" s="92"/>
      <c r="Q278" t="s">
        <v>629</v>
      </c>
      <c r="R278" s="92"/>
      <c r="S278" s="92"/>
      <c r="T278" s="92"/>
      <c r="U278" s="92"/>
      <c r="V278" s="95">
        <v>25</v>
      </c>
      <c r="W278" s="92"/>
      <c r="X278" s="92"/>
      <c r="Y278" s="92"/>
      <c r="Z278" s="92"/>
      <c r="AA278" s="92"/>
      <c r="AB278" s="92"/>
      <c r="AC278" s="92"/>
      <c r="AD278" s="92"/>
      <c r="AE278" s="92"/>
      <c r="AF278" s="92"/>
      <c r="AG278" s="92"/>
      <c r="AH278" s="92"/>
      <c r="AI278" s="92"/>
      <c r="AJ278" s="92"/>
      <c r="AK278" s="92"/>
      <c r="AL278" s="92"/>
      <c r="AM278" s="92"/>
      <c r="AN278" s="92"/>
      <c r="AO278" s="92"/>
      <c r="AP278" s="92"/>
      <c r="AQ278" s="92" t="s">
        <v>633</v>
      </c>
      <c r="AR278" s="92"/>
      <c r="AS278" s="92"/>
      <c r="AT278" s="92"/>
      <c r="AU278" s="92"/>
      <c r="AV278" s="92"/>
      <c r="AW278" s="92"/>
      <c r="AX278" s="92"/>
      <c r="AY278" s="92"/>
      <c r="AZ278" s="92"/>
      <c r="BA278" s="92"/>
      <c r="BB278" s="92"/>
      <c r="BC278" s="92"/>
      <c r="BD278" s="92"/>
      <c r="BE278" s="92"/>
      <c r="BF278" s="92"/>
      <c r="BG278" s="92"/>
      <c r="BH278" s="92"/>
      <c r="BI278" s="92"/>
      <c r="BJ278" s="92"/>
      <c r="BK278" s="92"/>
      <c r="BL278" s="92"/>
      <c r="BM278" s="92"/>
      <c r="BN278" s="92"/>
      <c r="BO278" s="92"/>
      <c r="BP278" s="92"/>
      <c r="BQ278" s="92"/>
      <c r="BR278" s="92"/>
      <c r="BS278" s="92"/>
      <c r="BT278" s="92"/>
      <c r="BU278" s="92"/>
      <c r="BV278" s="92"/>
      <c r="BW278" s="92"/>
      <c r="BX278" s="92"/>
      <c r="BY278" s="92"/>
      <c r="BZ278" s="92"/>
      <c r="CA278" s="92"/>
      <c r="CB278" s="92"/>
      <c r="CC278" s="92"/>
      <c r="CD278" s="92" t="s">
        <v>637</v>
      </c>
      <c r="CE278" s="92"/>
      <c r="CF278" s="92"/>
      <c r="CG278" s="92"/>
      <c r="CH278" s="92"/>
      <c r="CI278" s="92"/>
    </row>
    <row r="279" spans="1:87" ht="14.5" hidden="1" customHeight="1">
      <c r="A279" s="69" t="s">
        <v>910</v>
      </c>
      <c r="B279" s="69">
        <v>275</v>
      </c>
      <c r="C279" s="92" t="s">
        <v>640</v>
      </c>
      <c r="D279" s="92"/>
      <c r="E279" s="93" t="s">
        <v>1060</v>
      </c>
      <c r="F279" s="93" t="s">
        <v>1063</v>
      </c>
      <c r="G279" s="92"/>
      <c r="H279" s="92"/>
      <c r="I279" s="94"/>
      <c r="J279" s="92"/>
      <c r="K279" s="92" t="s">
        <v>1038</v>
      </c>
      <c r="L279" s="92"/>
      <c r="M279" s="92" t="s">
        <v>893</v>
      </c>
      <c r="N279" s="92" t="s">
        <v>635</v>
      </c>
      <c r="O279" s="92" t="s">
        <v>1068</v>
      </c>
      <c r="P279" s="92"/>
      <c r="Q279" t="s">
        <v>629</v>
      </c>
      <c r="R279" s="92"/>
      <c r="S279" s="92"/>
      <c r="T279" s="92"/>
      <c r="U279" s="92"/>
      <c r="V279" s="95">
        <v>5</v>
      </c>
      <c r="W279" s="92"/>
      <c r="X279" s="92"/>
      <c r="Y279" s="92"/>
      <c r="Z279" s="92"/>
      <c r="AA279" s="92"/>
      <c r="AB279" s="92"/>
      <c r="AC279" s="92"/>
      <c r="AD279" s="92"/>
      <c r="AE279" s="92"/>
      <c r="AF279" s="92"/>
      <c r="AG279" s="92"/>
      <c r="AH279" s="92"/>
      <c r="AI279" s="92"/>
      <c r="AJ279" s="92"/>
      <c r="AK279" s="92"/>
      <c r="AL279" s="92"/>
      <c r="AM279" s="92"/>
      <c r="AN279" s="92"/>
      <c r="AO279" s="92"/>
      <c r="AP279" s="92"/>
      <c r="AQ279" s="92" t="s">
        <v>641</v>
      </c>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t="s">
        <v>644</v>
      </c>
      <c r="CE279" s="92"/>
      <c r="CF279" s="92"/>
      <c r="CG279" s="92"/>
      <c r="CH279" s="92"/>
      <c r="CI279" s="92"/>
    </row>
    <row r="280" spans="1:87" ht="14.5" hidden="1" customHeight="1">
      <c r="A280" s="69" t="s">
        <v>910</v>
      </c>
      <c r="B280" s="69">
        <v>276</v>
      </c>
      <c r="C280" s="92" t="s">
        <v>647</v>
      </c>
      <c r="D280" s="92"/>
      <c r="E280" s="93" t="s">
        <v>1060</v>
      </c>
      <c r="F280" s="93" t="s">
        <v>1063</v>
      </c>
      <c r="G280" s="92"/>
      <c r="H280" s="92"/>
      <c r="I280" s="94"/>
      <c r="J280" s="92"/>
      <c r="K280" s="92" t="s">
        <v>1038</v>
      </c>
      <c r="L280" s="92"/>
      <c r="M280" s="92" t="s">
        <v>893</v>
      </c>
      <c r="N280" s="92" t="s">
        <v>635</v>
      </c>
      <c r="O280" s="92" t="s">
        <v>1068</v>
      </c>
      <c r="P280" s="92"/>
      <c r="Q280" t="s">
        <v>629</v>
      </c>
      <c r="R280" s="92"/>
      <c r="S280" s="92"/>
      <c r="T280" s="92"/>
      <c r="U280" s="92"/>
      <c r="V280" s="95">
        <v>10</v>
      </c>
      <c r="W280" s="92"/>
      <c r="X280" s="92"/>
      <c r="Y280" s="92"/>
      <c r="Z280" s="92"/>
      <c r="AA280" s="92"/>
      <c r="AB280" s="92"/>
      <c r="AC280" s="92"/>
      <c r="AD280" s="92"/>
      <c r="AE280" s="92"/>
      <c r="AF280" s="92"/>
      <c r="AG280" s="92"/>
      <c r="AH280" s="92"/>
      <c r="AI280" s="92"/>
      <c r="AJ280" s="92"/>
      <c r="AK280" s="92"/>
      <c r="AL280" s="92"/>
      <c r="AM280" s="92"/>
      <c r="AN280" s="92"/>
      <c r="AO280" s="92"/>
      <c r="AP280" s="92"/>
      <c r="AQ280" s="92" t="s">
        <v>633</v>
      </c>
      <c r="AR280" s="92"/>
      <c r="AS280" s="92"/>
      <c r="AT280" s="92"/>
      <c r="AU280" s="92"/>
      <c r="AV280" s="92"/>
      <c r="AW280" s="92"/>
      <c r="AX280" s="92"/>
      <c r="AY280" s="92"/>
      <c r="AZ280" s="92"/>
      <c r="BA280" s="92"/>
      <c r="BB280" s="92"/>
      <c r="BC280" s="92"/>
      <c r="BD280" s="92"/>
      <c r="BE280" s="92"/>
      <c r="BF280" s="92"/>
      <c r="BG280" s="92"/>
      <c r="BH280" s="92"/>
      <c r="BI280" s="92"/>
      <c r="BJ280" s="92"/>
      <c r="BK280" s="92"/>
      <c r="BL280" s="92"/>
      <c r="BM280" s="92"/>
      <c r="BN280" s="92"/>
      <c r="BO280" s="92"/>
      <c r="BP280" s="92"/>
      <c r="BQ280" s="92"/>
      <c r="BR280" s="92"/>
      <c r="BS280" s="92"/>
      <c r="BT280" s="92"/>
      <c r="BU280" s="92"/>
      <c r="BV280" s="92"/>
      <c r="BW280" s="92"/>
      <c r="BX280" s="92"/>
      <c r="BY280" s="92"/>
      <c r="BZ280" s="92"/>
      <c r="CA280" s="92"/>
      <c r="CB280" s="92"/>
      <c r="CC280" s="92"/>
      <c r="CD280" s="92" t="s">
        <v>648</v>
      </c>
      <c r="CE280" s="92"/>
      <c r="CF280" s="92"/>
      <c r="CG280" s="92"/>
      <c r="CH280" s="92"/>
      <c r="CI280" s="92"/>
    </row>
    <row r="281" spans="1:87" ht="14.5" hidden="1" customHeight="1">
      <c r="A281" s="69" t="s">
        <v>910</v>
      </c>
      <c r="B281" s="69">
        <v>277</v>
      </c>
      <c r="C281" s="92" t="s">
        <v>650</v>
      </c>
      <c r="D281" s="92"/>
      <c r="E281" s="93" t="s">
        <v>1060</v>
      </c>
      <c r="F281" s="93" t="s">
        <v>1063</v>
      </c>
      <c r="G281" s="92"/>
      <c r="H281" s="92"/>
      <c r="I281" s="94"/>
      <c r="J281" s="92"/>
      <c r="K281" s="92" t="s">
        <v>1038</v>
      </c>
      <c r="L281" s="92"/>
      <c r="M281" s="92" t="s">
        <v>893</v>
      </c>
      <c r="N281" s="92" t="s">
        <v>635</v>
      </c>
      <c r="O281" s="92" t="s">
        <v>1068</v>
      </c>
      <c r="P281" s="92"/>
      <c r="Q281" t="s">
        <v>629</v>
      </c>
      <c r="R281" s="92"/>
      <c r="S281" s="92"/>
      <c r="T281" s="92"/>
      <c r="U281" s="92"/>
      <c r="V281" s="95">
        <v>5</v>
      </c>
      <c r="W281" s="92"/>
      <c r="X281" s="92"/>
      <c r="Y281" s="92"/>
      <c r="Z281" s="92"/>
      <c r="AA281" s="92"/>
      <c r="AB281" s="92"/>
      <c r="AC281" s="92"/>
      <c r="AD281" s="92"/>
      <c r="AE281" s="92"/>
      <c r="AF281" s="92"/>
      <c r="AG281" s="92"/>
      <c r="AH281" s="92"/>
      <c r="AI281" s="92"/>
      <c r="AJ281" s="92"/>
      <c r="AK281" s="92"/>
      <c r="AL281" s="92"/>
      <c r="AM281" s="92"/>
      <c r="AN281" s="92"/>
      <c r="AO281" s="92"/>
      <c r="AP281" s="92"/>
      <c r="AQ281" s="92" t="s">
        <v>641</v>
      </c>
      <c r="AR281" s="92"/>
      <c r="AS281" s="92"/>
      <c r="AT281" s="92"/>
      <c r="AU281" s="92"/>
      <c r="AV281" s="92"/>
      <c r="AW281" s="92"/>
      <c r="AX281" s="92"/>
      <c r="AY281" s="92"/>
      <c r="AZ281" s="92"/>
      <c r="BA281" s="92"/>
      <c r="BB281" s="92"/>
      <c r="BC281" s="92"/>
      <c r="BD281" s="92"/>
      <c r="BE281" s="92"/>
      <c r="BF281" s="92"/>
      <c r="BG281" s="92"/>
      <c r="BH281" s="92"/>
      <c r="BI281" s="92"/>
      <c r="BJ281" s="92"/>
      <c r="BK281" s="92"/>
      <c r="BL281" s="92"/>
      <c r="BM281" s="92"/>
      <c r="BN281" s="92"/>
      <c r="BO281" s="92"/>
      <c r="BP281" s="92"/>
      <c r="BQ281" s="92"/>
      <c r="BR281" s="92"/>
      <c r="BS281" s="92"/>
      <c r="BT281" s="92"/>
      <c r="BU281" s="92"/>
      <c r="BV281" s="92"/>
      <c r="BW281" s="92"/>
      <c r="BX281" s="92"/>
      <c r="BY281" s="92"/>
      <c r="BZ281" s="92"/>
      <c r="CA281" s="92"/>
      <c r="CB281" s="92"/>
      <c r="CC281" s="92"/>
      <c r="CD281" s="92" t="s">
        <v>653</v>
      </c>
      <c r="CE281" s="92"/>
      <c r="CF281" s="92"/>
      <c r="CG281" s="92"/>
      <c r="CH281" s="92"/>
      <c r="CI281" s="92"/>
    </row>
    <row r="282" spans="1:87" ht="14.5" hidden="1" customHeight="1">
      <c r="A282" s="69" t="s">
        <v>910</v>
      </c>
      <c r="B282" s="69">
        <v>278</v>
      </c>
      <c r="C282" s="92" t="s">
        <v>655</v>
      </c>
      <c r="D282" s="92"/>
      <c r="E282" s="93" t="s">
        <v>1060</v>
      </c>
      <c r="F282" s="93" t="s">
        <v>1063</v>
      </c>
      <c r="G282" s="92"/>
      <c r="H282" s="92"/>
      <c r="I282" s="94"/>
      <c r="J282" s="92"/>
      <c r="K282" s="92" t="s">
        <v>1038</v>
      </c>
      <c r="L282" s="92"/>
      <c r="M282" s="92" t="s">
        <v>893</v>
      </c>
      <c r="N282" s="92" t="s">
        <v>635</v>
      </c>
      <c r="O282" s="92" t="s">
        <v>1068</v>
      </c>
      <c r="P282" s="92"/>
      <c r="Q282" t="s">
        <v>629</v>
      </c>
      <c r="R282" s="92"/>
      <c r="S282" s="92"/>
      <c r="T282" s="92"/>
      <c r="U282" s="92"/>
      <c r="V282" s="95">
        <v>5</v>
      </c>
      <c r="W282" s="92"/>
      <c r="X282" s="92"/>
      <c r="Y282" s="92"/>
      <c r="Z282" s="92"/>
      <c r="AA282" s="92"/>
      <c r="AB282" s="92"/>
      <c r="AC282" s="92"/>
      <c r="AD282" s="92"/>
      <c r="AE282" s="92"/>
      <c r="AF282" s="92"/>
      <c r="AG282" s="92"/>
      <c r="AH282" s="92"/>
      <c r="AI282" s="92"/>
      <c r="AJ282" s="92"/>
      <c r="AK282" s="92"/>
      <c r="AL282" s="92"/>
      <c r="AM282" s="92"/>
      <c r="AN282" s="92"/>
      <c r="AO282" s="92"/>
      <c r="AP282" s="92"/>
      <c r="AQ282" s="92" t="s">
        <v>633</v>
      </c>
      <c r="AR282" s="92"/>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c r="CD282" s="92" t="s">
        <v>656</v>
      </c>
      <c r="CE282" s="92"/>
      <c r="CF282" s="92"/>
      <c r="CG282" s="92"/>
      <c r="CH282" s="92"/>
      <c r="CI282" s="92"/>
    </row>
    <row r="283" spans="1:87" ht="14.5" hidden="1" customHeight="1">
      <c r="A283" s="69" t="s">
        <v>910</v>
      </c>
      <c r="B283" s="69">
        <v>279</v>
      </c>
      <c r="C283" s="92" t="s">
        <v>657</v>
      </c>
      <c r="D283" s="92"/>
      <c r="E283" s="93" t="s">
        <v>1060</v>
      </c>
      <c r="F283" s="93" t="s">
        <v>1063</v>
      </c>
      <c r="G283" s="92"/>
      <c r="H283" s="92"/>
      <c r="I283" s="94"/>
      <c r="J283" s="92"/>
      <c r="K283" s="92" t="s">
        <v>1038</v>
      </c>
      <c r="L283" s="92"/>
      <c r="M283" s="92" t="s">
        <v>893</v>
      </c>
      <c r="N283" s="92" t="s">
        <v>635</v>
      </c>
      <c r="O283" s="92" t="s">
        <v>1068</v>
      </c>
      <c r="P283" s="92"/>
      <c r="Q283" t="s">
        <v>629</v>
      </c>
      <c r="R283" s="92"/>
      <c r="S283" s="92"/>
      <c r="T283" s="92"/>
      <c r="U283" s="92"/>
      <c r="V283" s="95">
        <v>10</v>
      </c>
      <c r="W283" s="92"/>
      <c r="X283" s="92"/>
      <c r="Y283" s="92"/>
      <c r="Z283" s="92"/>
      <c r="AA283" s="92"/>
      <c r="AB283" s="92"/>
      <c r="AC283" s="92"/>
      <c r="AD283" s="92"/>
      <c r="AE283" s="92"/>
      <c r="AF283" s="92"/>
      <c r="AG283" s="92"/>
      <c r="AH283" s="92"/>
      <c r="AI283" s="92"/>
      <c r="AJ283" s="92"/>
      <c r="AK283" s="92"/>
      <c r="AL283" s="92"/>
      <c r="AM283" s="92"/>
      <c r="AN283" s="92"/>
      <c r="AO283" s="92"/>
      <c r="AP283" s="92"/>
      <c r="AQ283" s="92" t="s">
        <v>633</v>
      </c>
      <c r="AR283" s="92"/>
      <c r="AS283" s="92"/>
      <c r="AT283" s="92"/>
      <c r="AU283" s="92"/>
      <c r="AV283" s="92"/>
      <c r="AW283" s="92"/>
      <c r="AX283" s="92"/>
      <c r="AY283" s="92"/>
      <c r="AZ283" s="92"/>
      <c r="BA283" s="92"/>
      <c r="BB283" s="92"/>
      <c r="BC283" s="92"/>
      <c r="BD283" s="92"/>
      <c r="BE283" s="92"/>
      <c r="BF283" s="92"/>
      <c r="BG283" s="92"/>
      <c r="BH283" s="92"/>
      <c r="BI283" s="92"/>
      <c r="BJ283" s="92"/>
      <c r="BK283" s="92"/>
      <c r="BL283" s="92"/>
      <c r="BM283" s="92"/>
      <c r="BN283" s="92"/>
      <c r="BO283" s="92"/>
      <c r="BP283" s="92"/>
      <c r="BQ283" s="92"/>
      <c r="BR283" s="92"/>
      <c r="BS283" s="92"/>
      <c r="BT283" s="92"/>
      <c r="BU283" s="92"/>
      <c r="BV283" s="92"/>
      <c r="BW283" s="92"/>
      <c r="BX283" s="92"/>
      <c r="BY283" s="92"/>
      <c r="BZ283" s="92"/>
      <c r="CA283" s="92"/>
      <c r="CB283" s="92"/>
      <c r="CC283" s="92"/>
      <c r="CD283" s="92" t="s">
        <v>658</v>
      </c>
      <c r="CE283" s="92"/>
      <c r="CF283" s="92"/>
      <c r="CG283" s="92"/>
      <c r="CH283" s="92"/>
      <c r="CI283" s="92"/>
    </row>
    <row r="284" spans="1:87" ht="14.5" hidden="1" customHeight="1">
      <c r="A284" s="69" t="s">
        <v>910</v>
      </c>
      <c r="B284" s="69">
        <v>280</v>
      </c>
      <c r="C284" s="92" t="s">
        <v>659</v>
      </c>
      <c r="D284" s="92"/>
      <c r="E284" s="93" t="s">
        <v>1060</v>
      </c>
      <c r="F284" s="93" t="s">
        <v>1063</v>
      </c>
      <c r="G284" s="92"/>
      <c r="H284" s="92"/>
      <c r="I284" s="94"/>
      <c r="J284" s="92"/>
      <c r="K284" s="92" t="s">
        <v>1038</v>
      </c>
      <c r="L284" s="92"/>
      <c r="M284" s="92" t="s">
        <v>893</v>
      </c>
      <c r="N284" s="92" t="s">
        <v>635</v>
      </c>
      <c r="O284" s="92" t="s">
        <v>1068</v>
      </c>
      <c r="P284" s="92"/>
      <c r="Q284" t="s">
        <v>629</v>
      </c>
      <c r="R284" s="92"/>
      <c r="S284" s="92"/>
      <c r="T284" s="92"/>
      <c r="U284" s="92"/>
      <c r="V284" s="95">
        <v>200</v>
      </c>
      <c r="W284" s="92"/>
      <c r="X284" s="92"/>
      <c r="Y284" s="92"/>
      <c r="Z284" s="92"/>
      <c r="AA284" s="92"/>
      <c r="AB284" s="92"/>
      <c r="AC284" s="92"/>
      <c r="AD284" s="92"/>
      <c r="AE284" s="92"/>
      <c r="AF284" s="92"/>
      <c r="AG284" s="92"/>
      <c r="AH284" s="92"/>
      <c r="AI284" s="92"/>
      <c r="AJ284" s="92"/>
      <c r="AK284" s="92"/>
      <c r="AL284" s="92"/>
      <c r="AM284" s="92"/>
      <c r="AN284" s="92"/>
      <c r="AO284" s="92"/>
      <c r="AP284" s="92"/>
      <c r="AQ284" s="92" t="s">
        <v>633</v>
      </c>
      <c r="AR284" s="92"/>
      <c r="AS284" s="92"/>
      <c r="AT284" s="92"/>
      <c r="AU284" s="92"/>
      <c r="AV284" s="92"/>
      <c r="AW284" s="92"/>
      <c r="AX284" s="92"/>
      <c r="AY284" s="92"/>
      <c r="AZ284" s="92"/>
      <c r="BA284" s="92"/>
      <c r="BB284" s="92"/>
      <c r="BC284" s="92"/>
      <c r="BD284" s="92"/>
      <c r="BE284" s="92"/>
      <c r="BF284" s="92"/>
      <c r="BG284" s="92"/>
      <c r="BH284" s="92"/>
      <c r="BI284" s="92"/>
      <c r="BJ284" s="92"/>
      <c r="BK284" s="92"/>
      <c r="BL284" s="92"/>
      <c r="BM284" s="92"/>
      <c r="BN284" s="92"/>
      <c r="BO284" s="92"/>
      <c r="BP284" s="92"/>
      <c r="BQ284" s="92"/>
      <c r="BR284" s="92"/>
      <c r="BS284" s="92"/>
      <c r="BT284" s="92"/>
      <c r="BU284" s="92"/>
      <c r="BV284" s="92"/>
      <c r="BW284" s="92"/>
      <c r="BX284" s="92"/>
      <c r="BY284" s="92"/>
      <c r="BZ284" s="92"/>
      <c r="CA284" s="92"/>
      <c r="CB284" s="92"/>
      <c r="CC284" s="92"/>
      <c r="CD284" s="92" t="s">
        <v>661</v>
      </c>
      <c r="CE284" s="92"/>
      <c r="CF284" s="92"/>
      <c r="CG284" s="92"/>
      <c r="CH284" s="92"/>
      <c r="CI284" s="92"/>
    </row>
    <row r="285" spans="1:87" ht="14.5" hidden="1" customHeight="1">
      <c r="A285" s="69" t="s">
        <v>910</v>
      </c>
      <c r="B285" s="69">
        <v>281</v>
      </c>
      <c r="C285" s="92" t="s">
        <v>663</v>
      </c>
      <c r="D285" s="92"/>
      <c r="E285" s="93" t="s">
        <v>1060</v>
      </c>
      <c r="F285" s="93" t="s">
        <v>1063</v>
      </c>
      <c r="G285" s="92"/>
      <c r="H285" s="92"/>
      <c r="I285" s="94"/>
      <c r="J285" s="92"/>
      <c r="K285" s="92" t="s">
        <v>1038</v>
      </c>
      <c r="L285" s="92"/>
      <c r="M285" s="92" t="s">
        <v>893</v>
      </c>
      <c r="N285" s="92" t="s">
        <v>635</v>
      </c>
      <c r="O285" s="92" t="s">
        <v>1068</v>
      </c>
      <c r="P285" s="92"/>
      <c r="Q285" t="s">
        <v>629</v>
      </c>
      <c r="R285" s="92"/>
      <c r="S285" s="92"/>
      <c r="T285" s="92"/>
      <c r="U285" s="92"/>
      <c r="V285" s="95">
        <v>20</v>
      </c>
      <c r="W285" s="92"/>
      <c r="X285" s="92"/>
      <c r="Y285" s="92"/>
      <c r="Z285" s="92"/>
      <c r="AA285" s="92"/>
      <c r="AB285" s="92"/>
      <c r="AC285" s="92"/>
      <c r="AD285" s="92"/>
      <c r="AE285" s="92"/>
      <c r="AF285" s="92"/>
      <c r="AG285" s="92"/>
      <c r="AH285" s="92"/>
      <c r="AI285" s="92"/>
      <c r="AJ285" s="92"/>
      <c r="AK285" s="92"/>
      <c r="AL285" s="92"/>
      <c r="AM285" s="92"/>
      <c r="AN285" s="92"/>
      <c r="AO285" s="92"/>
      <c r="AP285" s="92"/>
      <c r="AQ285" s="92" t="s">
        <v>633</v>
      </c>
      <c r="AR285" s="92"/>
      <c r="AS285" s="92"/>
      <c r="AT285" s="92"/>
      <c r="AU285" s="92"/>
      <c r="AV285" s="92"/>
      <c r="AW285" s="92"/>
      <c r="AX285" s="92"/>
      <c r="AY285" s="92"/>
      <c r="AZ285" s="92"/>
      <c r="BA285" s="92"/>
      <c r="BB285" s="92"/>
      <c r="BC285" s="92"/>
      <c r="BD285" s="92"/>
      <c r="BE285" s="92"/>
      <c r="BF285" s="92"/>
      <c r="BG285" s="92"/>
      <c r="BH285" s="92"/>
      <c r="BI285" s="92"/>
      <c r="BJ285" s="92"/>
      <c r="BK285" s="92"/>
      <c r="BL285" s="92"/>
      <c r="BM285" s="92"/>
      <c r="BN285" s="92"/>
      <c r="BO285" s="92"/>
      <c r="BP285" s="92"/>
      <c r="BQ285" s="92"/>
      <c r="BR285" s="92"/>
      <c r="BS285" s="92"/>
      <c r="BT285" s="92"/>
      <c r="BU285" s="92"/>
      <c r="BV285" s="92"/>
      <c r="BW285" s="92"/>
      <c r="BX285" s="92"/>
      <c r="BY285" s="92"/>
      <c r="BZ285" s="92"/>
      <c r="CA285" s="92"/>
      <c r="CB285" s="92"/>
      <c r="CC285" s="92"/>
      <c r="CD285" s="92" t="s">
        <v>665</v>
      </c>
      <c r="CE285" s="92"/>
      <c r="CF285" s="92"/>
      <c r="CG285" s="92"/>
      <c r="CH285" s="92"/>
      <c r="CI285" s="92"/>
    </row>
    <row r="286" spans="1:87" ht="14.5" hidden="1" customHeight="1">
      <c r="A286" s="69" t="s">
        <v>910</v>
      </c>
      <c r="B286" s="69">
        <v>282</v>
      </c>
      <c r="C286" s="92" t="s">
        <v>663</v>
      </c>
      <c r="D286" s="92"/>
      <c r="E286" s="93" t="s">
        <v>1060</v>
      </c>
      <c r="F286" s="93" t="s">
        <v>1063</v>
      </c>
      <c r="G286" s="92"/>
      <c r="H286" s="92"/>
      <c r="I286" s="94"/>
      <c r="J286" s="92"/>
      <c r="K286" s="92" t="s">
        <v>1038</v>
      </c>
      <c r="L286" s="92"/>
      <c r="M286" s="92" t="s">
        <v>893</v>
      </c>
      <c r="N286" s="92" t="s">
        <v>635</v>
      </c>
      <c r="O286" s="92" t="s">
        <v>1068</v>
      </c>
      <c r="P286" s="92"/>
      <c r="Q286" t="s">
        <v>629</v>
      </c>
      <c r="R286" s="92"/>
      <c r="S286" s="92"/>
      <c r="T286" s="92"/>
      <c r="U286" s="92"/>
      <c r="V286" s="95">
        <v>20</v>
      </c>
      <c r="W286" s="92"/>
      <c r="X286" s="92"/>
      <c r="Y286" s="92"/>
      <c r="Z286" s="92"/>
      <c r="AA286" s="92"/>
      <c r="AB286" s="92"/>
      <c r="AC286" s="92"/>
      <c r="AD286" s="92"/>
      <c r="AE286" s="92"/>
      <c r="AF286" s="92"/>
      <c r="AG286" s="92"/>
      <c r="AH286" s="92"/>
      <c r="AI286" s="92"/>
      <c r="AJ286" s="92"/>
      <c r="AK286" s="92"/>
      <c r="AL286" s="92"/>
      <c r="AM286" s="92"/>
      <c r="AN286" s="92"/>
      <c r="AO286" s="92"/>
      <c r="AP286" s="92"/>
      <c r="AQ286" s="92" t="s">
        <v>633</v>
      </c>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2"/>
      <c r="CB286" s="92"/>
      <c r="CC286" s="92"/>
      <c r="CD286" s="92" t="s">
        <v>665</v>
      </c>
      <c r="CE286" s="92"/>
      <c r="CF286" s="92"/>
      <c r="CG286" s="92"/>
      <c r="CH286" s="92"/>
      <c r="CI286" s="92"/>
    </row>
    <row r="287" spans="1:87" ht="14.5" customHeight="1">
      <c r="A287" s="69" t="s">
        <v>910</v>
      </c>
      <c r="B287" s="69">
        <v>283</v>
      </c>
      <c r="C287" s="92" t="s">
        <v>672</v>
      </c>
      <c r="D287" s="92" t="s">
        <v>1107</v>
      </c>
      <c r="E287" s="93" t="s">
        <v>1060</v>
      </c>
      <c r="F287" s="93" t="s">
        <v>1063</v>
      </c>
      <c r="G287" s="92"/>
      <c r="H287" s="92"/>
      <c r="I287" s="94"/>
      <c r="J287" s="92"/>
      <c r="K287" s="92" t="s">
        <v>1038</v>
      </c>
      <c r="L287" s="92"/>
      <c r="M287" s="92" t="s">
        <v>893</v>
      </c>
      <c r="N287" s="92" t="s">
        <v>676</v>
      </c>
      <c r="O287" s="92" t="s">
        <v>1069</v>
      </c>
      <c r="P287" s="92"/>
      <c r="Q287" t="s">
        <v>629</v>
      </c>
      <c r="R287" s="92"/>
      <c r="S287" s="92"/>
      <c r="T287" s="92"/>
      <c r="U287" s="92"/>
      <c r="V287" s="95">
        <v>215</v>
      </c>
      <c r="W287" s="92"/>
      <c r="X287" s="92"/>
      <c r="Y287" s="92"/>
      <c r="Z287" s="92"/>
      <c r="AA287" s="92"/>
      <c r="AB287" s="92"/>
      <c r="AC287" s="92"/>
      <c r="AD287" s="92"/>
      <c r="AE287" s="92"/>
      <c r="AF287" s="92"/>
      <c r="AG287" s="92"/>
      <c r="AH287" s="92"/>
      <c r="AI287" s="92"/>
      <c r="AJ287" s="92"/>
      <c r="AK287" s="92"/>
      <c r="AL287" s="92"/>
      <c r="AM287" s="92"/>
      <c r="AN287" s="92"/>
      <c r="AO287" s="92"/>
      <c r="AP287" s="92"/>
      <c r="AQ287" s="70" t="s">
        <v>45</v>
      </c>
      <c r="AR287" s="92"/>
      <c r="AS287" s="92"/>
      <c r="AT287" s="92"/>
      <c r="AU287" s="92"/>
      <c r="AV287" s="92"/>
      <c r="AW287" s="92"/>
      <c r="AX287" s="92"/>
      <c r="AY287" s="92"/>
      <c r="AZ287" s="92"/>
      <c r="BA287" s="92"/>
      <c r="BB287" s="92"/>
      <c r="BC287" s="92"/>
      <c r="BD287" s="92"/>
      <c r="BE287" s="92"/>
      <c r="BF287" s="92"/>
      <c r="BG287" s="92"/>
      <c r="BH287" s="92"/>
      <c r="BI287" s="92"/>
      <c r="BJ287" s="92"/>
      <c r="BK287" s="92"/>
      <c r="BL287" s="92"/>
      <c r="BM287" s="92"/>
      <c r="BN287" s="92"/>
      <c r="BO287" s="92"/>
      <c r="BP287" s="92"/>
      <c r="BQ287" s="92"/>
      <c r="BR287" s="92"/>
      <c r="BS287" s="92"/>
      <c r="BT287" s="92"/>
      <c r="BU287" s="92"/>
      <c r="BV287" s="92"/>
      <c r="BW287" s="92"/>
      <c r="BX287" s="92"/>
      <c r="BY287" s="92"/>
      <c r="BZ287" s="92"/>
      <c r="CA287" s="92"/>
      <c r="CB287" s="92"/>
      <c r="CC287" s="92"/>
      <c r="CD287" s="92"/>
      <c r="CE287" s="92"/>
      <c r="CF287" s="92"/>
      <c r="CG287" s="92"/>
      <c r="CH287" s="92"/>
      <c r="CI287" s="92"/>
    </row>
    <row r="288" spans="1:87" ht="14.5" hidden="1" customHeight="1">
      <c r="A288" s="69" t="s">
        <v>910</v>
      </c>
      <c r="B288" s="69">
        <v>284</v>
      </c>
      <c r="C288" s="92" t="s">
        <v>681</v>
      </c>
      <c r="D288" s="92" t="s">
        <v>684</v>
      </c>
      <c r="E288" s="93" t="s">
        <v>1060</v>
      </c>
      <c r="F288" s="93" t="s">
        <v>1063</v>
      </c>
      <c r="G288" s="92"/>
      <c r="H288" s="92"/>
      <c r="I288" s="94"/>
      <c r="J288" s="92"/>
      <c r="K288" s="92" t="s">
        <v>1038</v>
      </c>
      <c r="L288" s="92"/>
      <c r="M288" s="92" t="s">
        <v>893</v>
      </c>
      <c r="N288" s="92" t="s">
        <v>676</v>
      </c>
      <c r="O288" s="92" t="s">
        <v>1069</v>
      </c>
      <c r="P288" s="92"/>
      <c r="Q288" t="s">
        <v>629</v>
      </c>
      <c r="R288" s="92"/>
      <c r="S288" s="92"/>
      <c r="T288" s="92"/>
      <c r="U288" s="92"/>
      <c r="V288" s="95">
        <v>0.5</v>
      </c>
      <c r="W288" s="92"/>
      <c r="X288" s="92"/>
      <c r="Y288" s="92"/>
      <c r="Z288" s="92"/>
      <c r="AA288" s="92"/>
      <c r="AB288" s="92"/>
      <c r="AC288" s="92"/>
      <c r="AD288" s="92"/>
      <c r="AE288" s="92"/>
      <c r="AF288" s="92"/>
      <c r="AG288" s="92"/>
      <c r="AH288" s="92"/>
      <c r="AI288" s="92"/>
      <c r="AJ288" s="92"/>
      <c r="AK288" s="92"/>
      <c r="AL288" s="92"/>
      <c r="AM288" s="92"/>
      <c r="AN288" s="92"/>
      <c r="AO288" s="92"/>
      <c r="AP288" s="92"/>
      <c r="AQ288" s="92" t="s">
        <v>641</v>
      </c>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c r="BT288" s="92"/>
      <c r="BU288" s="92"/>
      <c r="BV288" s="92"/>
      <c r="BW288" s="92"/>
      <c r="BX288" s="92"/>
      <c r="BY288" s="92"/>
      <c r="BZ288" s="92"/>
      <c r="CA288" s="92"/>
      <c r="CB288" s="92"/>
      <c r="CC288" s="92"/>
      <c r="CD288" s="92"/>
      <c r="CE288" s="92"/>
      <c r="CF288" s="92"/>
      <c r="CG288" s="92"/>
      <c r="CH288" s="92"/>
      <c r="CI288" s="92"/>
    </row>
    <row r="289" spans="1:87" ht="14.5" hidden="1" customHeight="1">
      <c r="A289" s="69" t="s">
        <v>910</v>
      </c>
      <c r="B289" s="69">
        <v>285</v>
      </c>
      <c r="C289" s="92" t="s">
        <v>688</v>
      </c>
      <c r="D289" s="92" t="s">
        <v>691</v>
      </c>
      <c r="E289" s="93" t="s">
        <v>1060</v>
      </c>
      <c r="F289" s="93" t="s">
        <v>1063</v>
      </c>
      <c r="G289" s="92"/>
      <c r="H289" s="92"/>
      <c r="I289" s="94"/>
      <c r="J289" s="92"/>
      <c r="K289" s="92" t="s">
        <v>1038</v>
      </c>
      <c r="L289" s="92"/>
      <c r="M289" s="92" t="s">
        <v>893</v>
      </c>
      <c r="N289" s="92" t="s">
        <v>676</v>
      </c>
      <c r="O289" s="92" t="s">
        <v>1069</v>
      </c>
      <c r="P289" s="92"/>
      <c r="Q289" t="s">
        <v>629</v>
      </c>
      <c r="R289" s="92"/>
      <c r="S289" s="92"/>
      <c r="T289" s="92"/>
      <c r="U289" s="92"/>
      <c r="V289" s="95" t="s">
        <v>471</v>
      </c>
      <c r="W289" s="92"/>
      <c r="X289" s="92"/>
      <c r="Y289" s="92"/>
      <c r="Z289" s="92"/>
      <c r="AA289" s="92"/>
      <c r="AB289" s="92"/>
      <c r="AC289" s="92"/>
      <c r="AD289" s="92"/>
      <c r="AE289" s="92"/>
      <c r="AF289" s="92"/>
      <c r="AG289" s="92"/>
      <c r="AH289" s="92"/>
      <c r="AI289" s="92"/>
      <c r="AJ289" s="92"/>
      <c r="AK289" s="92"/>
      <c r="AL289" s="92"/>
      <c r="AM289" s="92"/>
      <c r="AN289" s="92"/>
      <c r="AO289" s="92"/>
      <c r="AP289" s="92"/>
      <c r="AQ289" s="92" t="s">
        <v>641</v>
      </c>
      <c r="AR289" s="92"/>
      <c r="AS289" s="92"/>
      <c r="AT289" s="92"/>
      <c r="AU289" s="92"/>
      <c r="AV289" s="92"/>
      <c r="AW289" s="92"/>
      <c r="AX289" s="92"/>
      <c r="AY289" s="92"/>
      <c r="AZ289" s="92"/>
      <c r="BA289" s="92"/>
      <c r="BB289" s="92"/>
      <c r="BC289" s="92"/>
      <c r="BD289" s="92"/>
      <c r="BE289" s="92"/>
      <c r="BF289" s="92"/>
      <c r="BG289" s="92"/>
      <c r="BH289" s="92"/>
      <c r="BI289" s="92"/>
      <c r="BJ289" s="92"/>
      <c r="BK289" s="92"/>
      <c r="BL289" s="92"/>
      <c r="BM289" s="92"/>
      <c r="BN289" s="92"/>
      <c r="BO289" s="92"/>
      <c r="BP289" s="92"/>
      <c r="BQ289" s="92"/>
      <c r="BR289" s="92"/>
      <c r="BS289" s="92"/>
      <c r="BT289" s="92"/>
      <c r="BU289" s="92"/>
      <c r="BV289" s="92"/>
      <c r="BW289" s="92"/>
      <c r="BX289" s="92"/>
      <c r="BY289" s="92"/>
      <c r="BZ289" s="92"/>
      <c r="CA289" s="92"/>
      <c r="CB289" s="92"/>
      <c r="CC289" s="92"/>
      <c r="CD289" s="92"/>
      <c r="CE289" s="92"/>
      <c r="CF289" s="92"/>
      <c r="CG289" s="92"/>
      <c r="CH289" s="92"/>
      <c r="CI289" s="92"/>
    </row>
    <row r="290" spans="1:87" ht="14.5" hidden="1" customHeight="1">
      <c r="A290" s="69" t="s">
        <v>910</v>
      </c>
      <c r="B290" s="69">
        <v>286</v>
      </c>
      <c r="C290" s="92" t="s">
        <v>693</v>
      </c>
      <c r="D290" s="92" t="s">
        <v>698</v>
      </c>
      <c r="E290" s="93" t="s">
        <v>1060</v>
      </c>
      <c r="F290" s="93" t="s">
        <v>1063</v>
      </c>
      <c r="G290" s="92"/>
      <c r="H290" s="92"/>
      <c r="I290" s="94"/>
      <c r="J290" s="92"/>
      <c r="K290" s="92" t="s">
        <v>1038</v>
      </c>
      <c r="L290" s="92"/>
      <c r="M290" s="92" t="s">
        <v>895</v>
      </c>
      <c r="N290" s="92" t="s">
        <v>697</v>
      </c>
      <c r="O290" s="92" t="s">
        <v>1066</v>
      </c>
      <c r="P290" s="92"/>
      <c r="Q290" t="s">
        <v>629</v>
      </c>
      <c r="R290" s="92"/>
      <c r="S290" s="92"/>
      <c r="T290" s="92"/>
      <c r="U290" s="92"/>
      <c r="V290" s="95" t="s">
        <v>471</v>
      </c>
      <c r="W290" s="92"/>
      <c r="X290" s="92"/>
      <c r="Y290" s="92"/>
      <c r="Z290" s="92"/>
      <c r="AA290" s="92"/>
      <c r="AB290" s="92"/>
      <c r="AC290" s="92"/>
      <c r="AD290" s="92"/>
      <c r="AE290" s="92"/>
      <c r="AF290" s="92"/>
      <c r="AG290" s="92"/>
      <c r="AH290" s="92"/>
      <c r="AI290" s="92"/>
      <c r="AJ290" s="92"/>
      <c r="AK290" s="92"/>
      <c r="AL290" s="92"/>
      <c r="AM290" s="92"/>
      <c r="AN290" s="92"/>
      <c r="AO290" s="92"/>
      <c r="AP290" s="92"/>
      <c r="AQ290" s="92" t="s">
        <v>641</v>
      </c>
      <c r="AR290" s="92"/>
      <c r="AS290" s="92"/>
      <c r="AT290" s="92"/>
      <c r="AU290" s="92"/>
      <c r="AV290" s="92"/>
      <c r="AW290" s="92"/>
      <c r="AX290" s="92"/>
      <c r="AY290" s="92"/>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row>
    <row r="291" spans="1:87" ht="14.5" hidden="1" customHeight="1">
      <c r="A291" s="69" t="s">
        <v>910</v>
      </c>
      <c r="B291" s="69">
        <v>287</v>
      </c>
      <c r="C291" s="92" t="s">
        <v>701</v>
      </c>
      <c r="D291" s="92" t="s">
        <v>703</v>
      </c>
      <c r="E291" s="93" t="s">
        <v>1060</v>
      </c>
      <c r="F291" s="93" t="s">
        <v>1063</v>
      </c>
      <c r="G291" s="92"/>
      <c r="H291" s="92"/>
      <c r="I291" s="94"/>
      <c r="J291" s="92"/>
      <c r="K291" s="92" t="s">
        <v>1038</v>
      </c>
      <c r="L291" s="92"/>
      <c r="M291" s="92" t="s">
        <v>895</v>
      </c>
      <c r="N291" s="92" t="s">
        <v>697</v>
      </c>
      <c r="O291" s="92" t="s">
        <v>1066</v>
      </c>
      <c r="P291" s="92"/>
      <c r="Q291" t="s">
        <v>629</v>
      </c>
      <c r="R291" s="92"/>
      <c r="S291" s="92"/>
      <c r="T291" s="92"/>
      <c r="U291" s="92"/>
      <c r="V291" s="95" t="s">
        <v>471</v>
      </c>
      <c r="W291" s="92"/>
      <c r="X291" s="92"/>
      <c r="Y291" s="92"/>
      <c r="Z291" s="92"/>
      <c r="AA291" s="92"/>
      <c r="AB291" s="92"/>
      <c r="AC291" s="92"/>
      <c r="AD291" s="92"/>
      <c r="AE291" s="92"/>
      <c r="AF291" s="92"/>
      <c r="AG291" s="92"/>
      <c r="AH291" s="92"/>
      <c r="AI291" s="92"/>
      <c r="AJ291" s="92"/>
      <c r="AK291" s="92"/>
      <c r="AL291" s="92"/>
      <c r="AM291" s="92"/>
      <c r="AN291" s="92"/>
      <c r="AO291" s="92"/>
      <c r="AP291" s="92"/>
      <c r="AQ291" s="92" t="s">
        <v>641</v>
      </c>
      <c r="AR291" s="92"/>
      <c r="AS291" s="92"/>
      <c r="AT291" s="92"/>
      <c r="AU291" s="92"/>
      <c r="AV291" s="92"/>
      <c r="AW291" s="92"/>
      <c r="AX291" s="92"/>
      <c r="AY291" s="92"/>
      <c r="AZ291" s="92"/>
      <c r="BA291" s="92"/>
      <c r="BB291" s="92"/>
      <c r="BC291" s="92"/>
      <c r="BD291" s="92"/>
      <c r="BE291" s="92"/>
      <c r="BF291" s="92"/>
      <c r="BG291" s="92"/>
      <c r="BH291" s="92"/>
      <c r="BI291" s="92"/>
      <c r="BJ291" s="92"/>
      <c r="BK291" s="92"/>
      <c r="BL291" s="92"/>
      <c r="BM291" s="92"/>
      <c r="BN291" s="92"/>
      <c r="BO291" s="92"/>
      <c r="BP291" s="92"/>
      <c r="BQ291" s="92"/>
      <c r="BR291" s="92"/>
      <c r="BS291" s="92"/>
      <c r="BT291" s="92"/>
      <c r="BU291" s="92"/>
      <c r="BV291" s="92"/>
      <c r="BW291" s="92"/>
      <c r="BX291" s="92"/>
      <c r="BY291" s="92"/>
      <c r="BZ291" s="92"/>
      <c r="CA291" s="92"/>
      <c r="CB291" s="92"/>
      <c r="CC291" s="92"/>
      <c r="CD291" s="92"/>
      <c r="CE291" s="92"/>
      <c r="CF291" s="92"/>
      <c r="CG291" s="92"/>
      <c r="CH291" s="92"/>
      <c r="CI291" s="92"/>
    </row>
    <row r="292" spans="1:87" ht="14.5" hidden="1" customHeight="1">
      <c r="A292" s="69" t="s">
        <v>910</v>
      </c>
      <c r="B292" s="69">
        <v>288</v>
      </c>
      <c r="C292" s="92" t="s">
        <v>704</v>
      </c>
      <c r="D292" s="92" t="s">
        <v>706</v>
      </c>
      <c r="E292" s="93" t="s">
        <v>1060</v>
      </c>
      <c r="F292" s="93" t="s">
        <v>1063</v>
      </c>
      <c r="G292" s="92"/>
      <c r="H292" s="92"/>
      <c r="I292" s="94"/>
      <c r="J292" s="92"/>
      <c r="K292" s="92" t="s">
        <v>1038</v>
      </c>
      <c r="L292" s="92"/>
      <c r="M292" s="92" t="s">
        <v>895</v>
      </c>
      <c r="N292" s="92" t="s">
        <v>697</v>
      </c>
      <c r="O292" s="92" t="s">
        <v>1066</v>
      </c>
      <c r="P292" s="92"/>
      <c r="Q292" t="s">
        <v>629</v>
      </c>
      <c r="R292" s="92"/>
      <c r="S292" s="92"/>
      <c r="T292" s="92"/>
      <c r="U292" s="92"/>
      <c r="V292" s="95" t="s">
        <v>471</v>
      </c>
      <c r="W292" s="92"/>
      <c r="X292" s="92"/>
      <c r="Y292" s="92"/>
      <c r="Z292" s="92"/>
      <c r="AA292" s="92"/>
      <c r="AB292" s="92"/>
      <c r="AC292" s="92"/>
      <c r="AD292" s="92"/>
      <c r="AE292" s="92"/>
      <c r="AF292" s="92"/>
      <c r="AG292" s="92"/>
      <c r="AH292" s="92"/>
      <c r="AI292" s="92"/>
      <c r="AJ292" s="92"/>
      <c r="AK292" s="92"/>
      <c r="AL292" s="92"/>
      <c r="AM292" s="92"/>
      <c r="AN292" s="92"/>
      <c r="AO292" s="92"/>
      <c r="AP292" s="92"/>
      <c r="AQ292" s="92" t="s">
        <v>633</v>
      </c>
      <c r="AR292" s="92"/>
      <c r="AS292" s="92"/>
      <c r="AT292" s="92"/>
      <c r="AU292" s="92"/>
      <c r="AV292" s="92"/>
      <c r="AW292" s="92"/>
      <c r="AX292" s="92"/>
      <c r="AY292" s="92"/>
      <c r="AZ292" s="92"/>
      <c r="BA292" s="92"/>
      <c r="BB292" s="92"/>
      <c r="BC292" s="92"/>
      <c r="BD292" s="92"/>
      <c r="BE292" s="92"/>
      <c r="BF292" s="92"/>
      <c r="BG292" s="92"/>
      <c r="BH292" s="92"/>
      <c r="BI292" s="92"/>
      <c r="BJ292" s="92"/>
      <c r="BK292" s="92"/>
      <c r="BL292" s="92"/>
      <c r="BM292" s="92"/>
      <c r="BN292" s="92"/>
      <c r="BO292" s="92"/>
      <c r="BP292" s="92"/>
      <c r="BQ292" s="92"/>
      <c r="BR292" s="92"/>
      <c r="BS292" s="92"/>
      <c r="BT292" s="92"/>
      <c r="BU292" s="92"/>
      <c r="BV292" s="92"/>
      <c r="BW292" s="92"/>
      <c r="BX292" s="92"/>
      <c r="BY292" s="92"/>
      <c r="BZ292" s="92"/>
      <c r="CA292" s="92"/>
      <c r="CB292" s="92"/>
      <c r="CC292" s="92"/>
      <c r="CD292" s="92"/>
      <c r="CE292" s="92"/>
      <c r="CF292" s="92"/>
      <c r="CG292" s="92"/>
      <c r="CH292" s="92"/>
      <c r="CI292" s="92"/>
    </row>
    <row r="293" spans="1:87" ht="14.5" customHeight="1">
      <c r="A293" s="69" t="s">
        <v>910</v>
      </c>
      <c r="B293" s="69">
        <v>289</v>
      </c>
      <c r="C293" s="92" t="s">
        <v>708</v>
      </c>
      <c r="D293" s="92" t="s">
        <v>710</v>
      </c>
      <c r="E293" s="93" t="s">
        <v>1060</v>
      </c>
      <c r="F293" s="93" t="s">
        <v>1063</v>
      </c>
      <c r="G293" s="92"/>
      <c r="H293" s="92"/>
      <c r="I293" s="94"/>
      <c r="J293" s="92"/>
      <c r="K293" s="92" t="s">
        <v>1038</v>
      </c>
      <c r="L293" s="92"/>
      <c r="M293" s="92" t="s">
        <v>895</v>
      </c>
      <c r="N293" s="92" t="s">
        <v>697</v>
      </c>
      <c r="O293" s="92" t="s">
        <v>1066</v>
      </c>
      <c r="P293" s="92"/>
      <c r="Q293" t="s">
        <v>629</v>
      </c>
      <c r="R293" s="92"/>
      <c r="S293" s="92"/>
      <c r="T293" s="92"/>
      <c r="U293" s="92"/>
      <c r="V293" s="95" t="s">
        <v>471</v>
      </c>
      <c r="W293" s="92"/>
      <c r="X293" s="92"/>
      <c r="Y293" s="92"/>
      <c r="Z293" s="92"/>
      <c r="AA293" s="92"/>
      <c r="AB293" s="92"/>
      <c r="AC293" s="92"/>
      <c r="AD293" s="92"/>
      <c r="AE293" s="92"/>
      <c r="AF293" s="92"/>
      <c r="AG293" s="92"/>
      <c r="AH293" s="92"/>
      <c r="AI293" s="92"/>
      <c r="AJ293" s="92"/>
      <c r="AK293" s="92"/>
      <c r="AL293" s="92"/>
      <c r="AM293" s="92"/>
      <c r="AN293" s="92"/>
      <c r="AO293" s="92"/>
      <c r="AP293" s="92"/>
      <c r="AQ293" s="70" t="s">
        <v>45</v>
      </c>
      <c r="AR293" s="92"/>
      <c r="AS293" s="92"/>
      <c r="AT293" s="92"/>
      <c r="AU293" s="92"/>
      <c r="AV293" s="92"/>
      <c r="AW293" s="92"/>
      <c r="AX293" s="92"/>
      <c r="AY293" s="92"/>
      <c r="AZ293" s="92"/>
      <c r="BA293" s="92"/>
      <c r="BB293" s="92"/>
      <c r="BC293" s="92"/>
      <c r="BD293" s="92"/>
      <c r="BE293" s="92"/>
      <c r="BF293" s="92"/>
      <c r="BG293" s="92"/>
      <c r="BH293" s="92"/>
      <c r="BI293" s="92"/>
      <c r="BJ293" s="92"/>
      <c r="BK293" s="92"/>
      <c r="BL293" s="92"/>
      <c r="BM293" s="92"/>
      <c r="BN293" s="92"/>
      <c r="BO293" s="92"/>
      <c r="BP293" s="92"/>
      <c r="BQ293" s="92"/>
      <c r="BR293" s="92"/>
      <c r="BS293" s="92"/>
      <c r="BT293" s="92"/>
      <c r="BU293" s="92"/>
      <c r="BV293" s="92"/>
      <c r="BW293" s="92"/>
      <c r="BX293" s="92"/>
      <c r="BY293" s="92"/>
      <c r="BZ293" s="92"/>
      <c r="CA293" s="92"/>
      <c r="CB293" s="92"/>
      <c r="CC293" s="92"/>
      <c r="CD293" s="92"/>
      <c r="CE293" s="92"/>
      <c r="CF293" s="92"/>
      <c r="CG293" s="92"/>
      <c r="CH293" s="92"/>
      <c r="CI293" s="92"/>
    </row>
    <row r="294" spans="1:87" ht="14.5" hidden="1" customHeight="1">
      <c r="A294" s="16" t="s">
        <v>910</v>
      </c>
      <c r="B294" s="16">
        <v>290</v>
      </c>
      <c r="C294" s="92" t="s">
        <v>711</v>
      </c>
      <c r="D294" s="92" t="s">
        <v>713</v>
      </c>
      <c r="E294" s="93" t="s">
        <v>1060</v>
      </c>
      <c r="F294" s="93" t="s">
        <v>1063</v>
      </c>
      <c r="G294" s="92"/>
      <c r="H294" s="92"/>
      <c r="I294" s="94"/>
      <c r="J294" s="92"/>
      <c r="K294" s="92" t="s">
        <v>1038</v>
      </c>
      <c r="L294" s="92"/>
      <c r="M294" s="92" t="s">
        <v>895</v>
      </c>
      <c r="N294" s="92" t="s">
        <v>697</v>
      </c>
      <c r="O294" s="92" t="s">
        <v>1066</v>
      </c>
      <c r="P294" s="92"/>
      <c r="Q294" t="s">
        <v>629</v>
      </c>
      <c r="R294" s="92"/>
      <c r="S294" s="92"/>
      <c r="T294" s="92"/>
      <c r="U294" s="92"/>
      <c r="V294" s="95" t="s">
        <v>471</v>
      </c>
      <c r="W294" s="92"/>
      <c r="X294" s="92"/>
      <c r="Y294" s="92"/>
      <c r="Z294" s="92"/>
      <c r="AA294" s="92"/>
      <c r="AB294" s="92"/>
      <c r="AC294" s="92"/>
      <c r="AD294" s="92"/>
      <c r="AE294" s="92"/>
      <c r="AF294" s="92"/>
      <c r="AG294" s="92"/>
      <c r="AH294" s="92"/>
      <c r="AI294" s="92"/>
      <c r="AJ294" s="92"/>
      <c r="AK294" s="92"/>
      <c r="AL294" s="92"/>
      <c r="AM294" s="92"/>
      <c r="AN294" s="92"/>
      <c r="AO294" s="92"/>
      <c r="AP294" s="92"/>
      <c r="AQ294" s="92" t="s">
        <v>633</v>
      </c>
      <c r="AR294" s="92"/>
      <c r="AS294" s="92"/>
      <c r="AT294" s="92"/>
      <c r="AU294" s="92"/>
      <c r="AV294" s="92"/>
      <c r="AW294" s="92"/>
      <c r="AX294" s="92"/>
      <c r="AY294" s="92"/>
      <c r="AZ294" s="92"/>
      <c r="BA294" s="92"/>
      <c r="BB294" s="92"/>
      <c r="BC294" s="92"/>
      <c r="BD294" s="92"/>
      <c r="BE294" s="92"/>
      <c r="BF294" s="92"/>
      <c r="BG294" s="92"/>
      <c r="BH294" s="92"/>
      <c r="BI294" s="92"/>
      <c r="BJ294" s="92"/>
      <c r="BK294" s="92"/>
      <c r="BL294" s="92"/>
      <c r="BM294" s="92"/>
      <c r="BN294" s="92"/>
      <c r="BO294" s="92"/>
      <c r="BP294" s="92"/>
      <c r="BQ294" s="92"/>
      <c r="BR294" s="92"/>
      <c r="BS294" s="92"/>
      <c r="BT294" s="92"/>
      <c r="BU294" s="92"/>
      <c r="BV294" s="92"/>
      <c r="BW294" s="92"/>
      <c r="BX294" s="92"/>
      <c r="BY294" s="92"/>
      <c r="BZ294" s="92"/>
      <c r="CA294" s="92"/>
      <c r="CB294" s="92"/>
      <c r="CC294" s="92"/>
      <c r="CD294" s="92"/>
      <c r="CE294" s="92"/>
      <c r="CF294" s="92"/>
      <c r="CG294" s="92"/>
      <c r="CH294" s="92"/>
      <c r="CI294" s="92"/>
    </row>
  </sheetData>
  <mergeCells count="7">
    <mergeCell ref="CG3:CI3"/>
    <mergeCell ref="C1:C3"/>
    <mergeCell ref="L3:T3"/>
    <mergeCell ref="U3:AF3"/>
    <mergeCell ref="AG3:BL3"/>
    <mergeCell ref="BM3:BZ3"/>
    <mergeCell ref="CA3:CF3"/>
  </mergeCell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0C26-A45A-4DF7-B00A-79AE4BE75193}">
  <sheetPr>
    <tabColor theme="5" tint="0.59999389629810485"/>
  </sheetPr>
  <dimension ref="A1:CI315"/>
  <sheetViews>
    <sheetView showGridLines="0" zoomScale="56" zoomScaleNormal="56" workbookViewId="0">
      <pane ySplit="4" topLeftCell="A5" activePane="bottomLeft" state="frozen"/>
      <selection activeCell="E288" sqref="E288"/>
      <selection pane="bottomLeft" activeCell="A5" sqref="A5:CI315"/>
    </sheetView>
  </sheetViews>
  <sheetFormatPr defaultRowHeight="14.5" customHeight="1"/>
  <cols>
    <col min="1" max="1" width="11" customWidth="1"/>
    <col min="3" max="3" width="19.453125" customWidth="1"/>
    <col min="4" max="4" width="56.36328125" customWidth="1"/>
    <col min="5" max="5" width="62.1796875" customWidth="1"/>
    <col min="6" max="6" width="20.90625" customWidth="1"/>
    <col min="7" max="7" width="17.08984375" customWidth="1"/>
    <col min="8" max="8" width="19.1796875" bestFit="1" customWidth="1"/>
    <col min="9" max="9" width="26.54296875" bestFit="1" customWidth="1"/>
    <col min="10" max="10" width="10.1796875" bestFit="1" customWidth="1"/>
    <col min="11" max="11" width="13.6328125" bestFit="1" customWidth="1"/>
    <col min="12" max="12" width="11.08984375" customWidth="1"/>
    <col min="13" max="13" width="22.36328125" bestFit="1" customWidth="1"/>
    <col min="14" max="14" width="21" customWidth="1"/>
    <col min="15" max="16" width="32.36328125" customWidth="1"/>
    <col min="17" max="17" width="29.54296875" customWidth="1"/>
    <col min="18" max="18" width="18" customWidth="1"/>
    <col min="19" max="19" width="31.54296875" customWidth="1"/>
    <col min="20" max="20" width="22.453125" customWidth="1"/>
    <col min="21" max="21" width="21.81640625" customWidth="1"/>
    <col min="22" max="22" width="21.54296875" bestFit="1" customWidth="1"/>
    <col min="23" max="23" width="23.90625" style="67" customWidth="1"/>
    <col min="24" max="24" width="35.1796875" bestFit="1" customWidth="1"/>
    <col min="25" max="25" width="45.54296875" bestFit="1" customWidth="1"/>
    <col min="26" max="26" width="47.08984375" bestFit="1" customWidth="1"/>
    <col min="27" max="27" width="16.81640625" bestFit="1" customWidth="1"/>
    <col min="28" max="29" width="38.90625" bestFit="1" customWidth="1"/>
    <col min="30" max="30" width="28.08984375" bestFit="1" customWidth="1"/>
    <col min="31" max="31" width="29.81640625" bestFit="1" customWidth="1"/>
    <col min="32" max="32" width="31.6328125" bestFit="1" customWidth="1"/>
    <col min="33" max="33" width="33.54296875" bestFit="1" customWidth="1"/>
    <col min="34" max="34" width="9" bestFit="1" customWidth="1"/>
    <col min="35" max="35" width="26" bestFit="1" customWidth="1"/>
    <col min="36" max="36" width="12.81640625" customWidth="1"/>
    <col min="37" max="37" width="17.1796875" bestFit="1" customWidth="1"/>
    <col min="38" max="38" width="27.54296875" bestFit="1" customWidth="1"/>
    <col min="39" max="39" width="23.6328125" bestFit="1" customWidth="1"/>
    <col min="40" max="40" width="22.54296875" bestFit="1" customWidth="1"/>
    <col min="41" max="41" width="22.6328125" bestFit="1" customWidth="1"/>
    <col min="42" max="42" width="21.81640625" bestFit="1" customWidth="1"/>
    <col min="43" max="43" width="27.81640625" bestFit="1" customWidth="1"/>
    <col min="44" max="44" width="20.81640625" bestFit="1" customWidth="1"/>
    <col min="45" max="45" width="30" bestFit="1" customWidth="1"/>
    <col min="46" max="46" width="33.1796875" bestFit="1" customWidth="1"/>
    <col min="47" max="47" width="40" bestFit="1" customWidth="1"/>
    <col min="48" max="48" width="31.1796875" bestFit="1" customWidth="1"/>
    <col min="49" max="49" width="21.453125" bestFit="1" customWidth="1"/>
    <col min="50" max="50" width="25.1796875" bestFit="1" customWidth="1"/>
    <col min="51" max="51" width="36.1796875" bestFit="1" customWidth="1"/>
    <col min="52" max="52" width="22.36328125" bestFit="1" customWidth="1"/>
    <col min="53" max="53" width="38.90625" bestFit="1" customWidth="1"/>
    <col min="54" max="54" width="32.1796875" bestFit="1" customWidth="1"/>
    <col min="55" max="55" width="23.08984375" bestFit="1" customWidth="1"/>
    <col min="56" max="56" width="28.36328125" bestFit="1" customWidth="1"/>
    <col min="57" max="57" width="28.90625" bestFit="1" customWidth="1"/>
    <col min="58" max="58" width="26.6328125" bestFit="1" customWidth="1"/>
    <col min="59" max="59" width="28.6328125" bestFit="1" customWidth="1"/>
    <col min="60" max="60" width="33.81640625" bestFit="1" customWidth="1"/>
    <col min="61" max="61" width="29.81640625" bestFit="1" customWidth="1"/>
    <col min="62" max="62" width="27.6328125" bestFit="1" customWidth="1"/>
    <col min="63" max="63" width="29.81640625" bestFit="1" customWidth="1"/>
    <col min="64" max="64" width="43.36328125" bestFit="1" customWidth="1"/>
    <col min="65" max="65" width="31.08984375" bestFit="1" customWidth="1"/>
    <col min="66" max="66" width="25.54296875" bestFit="1" customWidth="1"/>
    <col min="67" max="67" width="45.08984375" bestFit="1" customWidth="1"/>
    <col min="68" max="68" width="28.36328125" bestFit="1" customWidth="1"/>
    <col min="69" max="69" width="34.90625" bestFit="1" customWidth="1"/>
    <col min="70" max="70" width="28.6328125" bestFit="1" customWidth="1"/>
    <col min="71" max="71" width="38" bestFit="1" customWidth="1"/>
    <col min="72" max="72" width="16.6328125" bestFit="1" customWidth="1"/>
    <col min="73" max="73" width="43.81640625" bestFit="1" customWidth="1"/>
    <col min="74" max="74" width="47.6328125" bestFit="1" customWidth="1"/>
    <col min="75" max="75" width="22" bestFit="1" customWidth="1"/>
    <col min="76" max="76" width="30.6328125" bestFit="1" customWidth="1"/>
    <col min="77" max="77" width="29.81640625" bestFit="1" customWidth="1"/>
    <col min="78" max="78" width="22.54296875" bestFit="1" customWidth="1"/>
    <col min="79" max="79" width="27.81640625" customWidth="1"/>
    <col min="80" max="80" width="17.90625" customWidth="1"/>
    <col min="81" max="81" width="24.90625" customWidth="1"/>
    <col min="82" max="82" width="31.08984375" customWidth="1"/>
    <col min="83" max="83" width="25.90625" customWidth="1"/>
    <col min="84" max="84" width="16.90625" customWidth="1"/>
    <col min="85" max="85" width="22.90625" customWidth="1"/>
    <col min="86" max="86" width="26.1796875" customWidth="1"/>
    <col min="87" max="87" width="18.1796875" customWidth="1"/>
  </cols>
  <sheetData>
    <row r="1" spans="1:87" ht="14.5" customHeight="1">
      <c r="D1" s="249"/>
      <c r="E1" s="17"/>
      <c r="F1" s="17"/>
      <c r="G1" s="17"/>
      <c r="H1" s="17"/>
      <c r="I1" s="17"/>
      <c r="J1" s="17"/>
      <c r="K1" s="17"/>
      <c r="L1" s="17"/>
    </row>
    <row r="2" spans="1:87" ht="14.5" customHeight="1">
      <c r="D2" s="249"/>
    </row>
    <row r="3" spans="1:87" ht="14.5" customHeight="1">
      <c r="D3" s="249"/>
      <c r="M3" s="260" t="s">
        <v>357</v>
      </c>
      <c r="N3" s="260"/>
      <c r="O3" s="260"/>
      <c r="P3" s="260"/>
      <c r="Q3" s="260"/>
      <c r="R3" s="260"/>
      <c r="S3" s="260"/>
      <c r="T3" s="260"/>
      <c r="U3" s="260"/>
      <c r="V3" s="253" t="s">
        <v>359</v>
      </c>
      <c r="W3" s="253"/>
      <c r="X3" s="253"/>
      <c r="Y3" s="253"/>
      <c r="Z3" s="253"/>
      <c r="AA3" s="253"/>
      <c r="AB3" s="253"/>
      <c r="AC3" s="253"/>
      <c r="AD3" s="253"/>
      <c r="AE3" s="253"/>
      <c r="AF3" s="253"/>
      <c r="AG3" s="253"/>
      <c r="AH3" s="261" t="s">
        <v>371</v>
      </c>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58" t="s">
        <v>396</v>
      </c>
      <c r="BN3" s="258"/>
      <c r="BO3" s="258"/>
      <c r="BP3" s="258"/>
      <c r="BQ3" s="258"/>
      <c r="BR3" s="258"/>
      <c r="BS3" s="258"/>
      <c r="BT3" s="258"/>
      <c r="BU3" s="258"/>
      <c r="BV3" s="258"/>
      <c r="BW3" s="258"/>
      <c r="BX3" s="258"/>
      <c r="BY3" s="258"/>
      <c r="BZ3" s="258"/>
      <c r="CA3" s="262" t="s">
        <v>410</v>
      </c>
      <c r="CB3" s="262"/>
      <c r="CC3" s="262"/>
      <c r="CD3" s="262"/>
      <c r="CE3" s="262"/>
      <c r="CF3" s="262"/>
      <c r="CG3" s="260" t="s">
        <v>417</v>
      </c>
      <c r="CH3" s="260"/>
      <c r="CI3" s="260"/>
    </row>
    <row r="4" spans="1:87" ht="14.5" customHeight="1">
      <c r="A4" s="21" t="s">
        <v>896</v>
      </c>
      <c r="B4" s="20" t="s">
        <v>347</v>
      </c>
      <c r="C4" s="20" t="s">
        <v>2331</v>
      </c>
      <c r="D4" s="20" t="s">
        <v>342</v>
      </c>
      <c r="E4" s="21" t="s">
        <v>343</v>
      </c>
      <c r="F4" s="21" t="s">
        <v>1058</v>
      </c>
      <c r="G4" s="21" t="s">
        <v>1040</v>
      </c>
      <c r="H4" s="21" t="s">
        <v>427</v>
      </c>
      <c r="I4" s="21" t="s">
        <v>428</v>
      </c>
      <c r="J4" s="21" t="s">
        <v>348</v>
      </c>
      <c r="K4" s="21" t="s">
        <v>429</v>
      </c>
      <c r="L4" s="21" t="s">
        <v>344</v>
      </c>
      <c r="M4" s="21" t="s">
        <v>351</v>
      </c>
      <c r="N4" s="21" t="s">
        <v>349</v>
      </c>
      <c r="O4" s="21" t="s">
        <v>350</v>
      </c>
      <c r="P4" s="21" t="s">
        <v>1065</v>
      </c>
      <c r="Q4" s="21" t="s">
        <v>352</v>
      </c>
      <c r="R4" s="21" t="s">
        <v>353</v>
      </c>
      <c r="S4" s="21" t="s">
        <v>354</v>
      </c>
      <c r="T4" s="21" t="s">
        <v>355</v>
      </c>
      <c r="U4" s="21" t="s">
        <v>356</v>
      </c>
      <c r="V4" s="21" t="s">
        <v>358</v>
      </c>
      <c r="W4" s="68" t="s">
        <v>424</v>
      </c>
      <c r="X4" s="21" t="s">
        <v>361</v>
      </c>
      <c r="Y4" s="21" t="s">
        <v>362</v>
      </c>
      <c r="Z4" s="21" t="s">
        <v>425</v>
      </c>
      <c r="AA4" s="21" t="s">
        <v>426</v>
      </c>
      <c r="AB4" s="21" t="s">
        <v>365</v>
      </c>
      <c r="AC4" s="21" t="s">
        <v>2330</v>
      </c>
      <c r="AD4" s="21" t="s">
        <v>367</v>
      </c>
      <c r="AE4" s="21" t="s">
        <v>368</v>
      </c>
      <c r="AF4" s="21" t="s">
        <v>541</v>
      </c>
      <c r="AG4" s="21" t="s">
        <v>370</v>
      </c>
      <c r="AH4" s="21" t="s">
        <v>542</v>
      </c>
      <c r="AI4" s="21" t="s">
        <v>543</v>
      </c>
      <c r="AJ4" s="21" t="s">
        <v>372</v>
      </c>
      <c r="AK4" s="21" t="s">
        <v>373</v>
      </c>
      <c r="AL4" s="21" t="s">
        <v>3003</v>
      </c>
      <c r="AM4" s="21" t="s">
        <v>544</v>
      </c>
      <c r="AN4" s="21" t="s">
        <v>374</v>
      </c>
      <c r="AO4" s="21" t="s">
        <v>546</v>
      </c>
      <c r="AP4" s="21" t="s">
        <v>375</v>
      </c>
      <c r="AQ4" s="21" t="s">
        <v>376</v>
      </c>
      <c r="AR4" s="21" t="s">
        <v>377</v>
      </c>
      <c r="AS4" s="21" t="s">
        <v>378</v>
      </c>
      <c r="AT4" s="21" t="s">
        <v>379</v>
      </c>
      <c r="AU4" s="21" t="s">
        <v>380</v>
      </c>
      <c r="AV4" s="21" t="s">
        <v>381</v>
      </c>
      <c r="AW4" s="21" t="s">
        <v>382</v>
      </c>
      <c r="AX4" s="21" t="s">
        <v>383</v>
      </c>
      <c r="AY4" s="21" t="s">
        <v>384</v>
      </c>
      <c r="AZ4" s="21" t="s">
        <v>385</v>
      </c>
      <c r="BA4" s="21" t="s">
        <v>386</v>
      </c>
      <c r="BB4" s="21" t="s">
        <v>387</v>
      </c>
      <c r="BC4" s="21" t="s">
        <v>388</v>
      </c>
      <c r="BD4" s="21" t="s">
        <v>389</v>
      </c>
      <c r="BE4" s="21" t="s">
        <v>3004</v>
      </c>
      <c r="BF4" s="21" t="s">
        <v>3017</v>
      </c>
      <c r="BG4" s="21" t="s">
        <v>392</v>
      </c>
      <c r="BH4" s="21" t="s">
        <v>393</v>
      </c>
      <c r="BI4" s="21" t="s">
        <v>3019</v>
      </c>
      <c r="BJ4" s="21" t="s">
        <v>3018</v>
      </c>
      <c r="BK4" s="21" t="s">
        <v>394</v>
      </c>
      <c r="BL4" s="21" t="s">
        <v>395</v>
      </c>
      <c r="BM4" s="21" t="s">
        <v>397</v>
      </c>
      <c r="BN4" s="21" t="s">
        <v>398</v>
      </c>
      <c r="BO4" s="21" t="s">
        <v>399</v>
      </c>
      <c r="BP4" s="21" t="s">
        <v>400</v>
      </c>
      <c r="BQ4" s="21" t="s">
        <v>401</v>
      </c>
      <c r="BR4" s="21" t="s">
        <v>402</v>
      </c>
      <c r="BS4" s="21" t="s">
        <v>403</v>
      </c>
      <c r="BT4" s="21" t="s">
        <v>404</v>
      </c>
      <c r="BU4" s="21" t="s">
        <v>405</v>
      </c>
      <c r="BV4" s="21" t="s">
        <v>406</v>
      </c>
      <c r="BW4" s="21" t="s">
        <v>3029</v>
      </c>
      <c r="BX4" s="21" t="s">
        <v>408</v>
      </c>
      <c r="BY4" s="21" t="s">
        <v>3030</v>
      </c>
      <c r="BZ4" s="21" t="s">
        <v>3031</v>
      </c>
      <c r="CA4" s="21" t="s">
        <v>411</v>
      </c>
      <c r="CB4" s="21" t="s">
        <v>412</v>
      </c>
      <c r="CC4" s="21" t="s">
        <v>413</v>
      </c>
      <c r="CD4" s="21" t="s">
        <v>414</v>
      </c>
      <c r="CE4" s="21" t="s">
        <v>415</v>
      </c>
      <c r="CF4" s="21" t="s">
        <v>416</v>
      </c>
      <c r="CG4" s="21" t="s">
        <v>418</v>
      </c>
      <c r="CH4" s="21" t="s">
        <v>419</v>
      </c>
      <c r="CI4" s="21" t="s">
        <v>420</v>
      </c>
    </row>
    <row r="5" spans="1:87" ht="14.5" hidden="1" customHeight="1">
      <c r="A5" s="69" t="s">
        <v>205</v>
      </c>
      <c r="B5" s="69">
        <v>1</v>
      </c>
      <c r="C5" s="92"/>
      <c r="D5" s="70" t="s">
        <v>316</v>
      </c>
      <c r="E5" s="70"/>
      <c r="F5" s="70" t="s">
        <v>1060</v>
      </c>
      <c r="G5" s="70" t="s">
        <v>1063</v>
      </c>
      <c r="H5" s="70" t="s">
        <v>197</v>
      </c>
      <c r="I5" s="70" t="s">
        <v>84</v>
      </c>
      <c r="J5" s="70">
        <v>1</v>
      </c>
      <c r="K5" s="70"/>
      <c r="L5" s="70" t="s">
        <v>430</v>
      </c>
      <c r="M5" s="66" t="e">
        <f t="shared" ref="M5:M36" si="0">INDEX(bangkok_range,MATCH($D5, bangkok_name,0), MATCH(M$4, bangkok_titles,0))</f>
        <v>#N/A</v>
      </c>
      <c r="N5" s="70" t="s">
        <v>53</v>
      </c>
      <c r="O5" s="66" t="s">
        <v>433</v>
      </c>
      <c r="P5" s="66" t="s">
        <v>1066</v>
      </c>
      <c r="Q5" s="66"/>
      <c r="R5" s="71" t="s">
        <v>203</v>
      </c>
      <c r="S5" s="70" t="s">
        <v>271</v>
      </c>
      <c r="T5" s="66"/>
      <c r="U5" s="70" t="s">
        <v>132</v>
      </c>
      <c r="V5" s="66"/>
      <c r="W5" s="72">
        <v>4000</v>
      </c>
      <c r="X5" s="66"/>
      <c r="Y5" s="66"/>
      <c r="Z5" s="66"/>
      <c r="AA5" s="66"/>
      <c r="AB5" s="66"/>
      <c r="AC5" s="66"/>
      <c r="AD5" s="66"/>
      <c r="AE5" s="66"/>
      <c r="AF5" s="66"/>
      <c r="AG5" s="66"/>
      <c r="AH5" s="66"/>
      <c r="AI5" s="66"/>
      <c r="AJ5" s="66"/>
      <c r="AK5" s="66"/>
      <c r="AL5" s="66"/>
      <c r="AM5" s="66"/>
      <c r="AN5" s="66"/>
      <c r="AO5" s="66"/>
      <c r="AP5" s="66"/>
      <c r="AQ5" s="66"/>
      <c r="AR5" s="70" t="s">
        <v>36</v>
      </c>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70"/>
      <c r="CB5" s="66"/>
      <c r="CC5" s="66"/>
      <c r="CD5" s="66"/>
      <c r="CE5" s="66"/>
      <c r="CF5" s="66"/>
      <c r="CG5" s="66"/>
      <c r="CH5" s="66"/>
      <c r="CI5" s="66"/>
    </row>
    <row r="6" spans="1:87" ht="14.5" hidden="1" customHeight="1">
      <c r="A6" s="69" t="s">
        <v>205</v>
      </c>
      <c r="B6" s="69">
        <v>2</v>
      </c>
      <c r="C6" s="92"/>
      <c r="D6" s="70" t="s">
        <v>315</v>
      </c>
      <c r="E6" s="70"/>
      <c r="F6" s="70" t="s">
        <v>1060</v>
      </c>
      <c r="G6" s="70" t="s">
        <v>1063</v>
      </c>
      <c r="H6" s="70" t="s">
        <v>197</v>
      </c>
      <c r="I6" s="70" t="s">
        <v>84</v>
      </c>
      <c r="J6" s="70">
        <v>1</v>
      </c>
      <c r="K6" s="70"/>
      <c r="L6" s="70" t="s">
        <v>430</v>
      </c>
      <c r="M6" s="66" t="e">
        <f t="shared" si="0"/>
        <v>#N/A</v>
      </c>
      <c r="N6" s="70" t="s">
        <v>53</v>
      </c>
      <c r="O6" s="66" t="s">
        <v>433</v>
      </c>
      <c r="P6" s="66" t="s">
        <v>1066</v>
      </c>
      <c r="Q6" s="66"/>
      <c r="R6" s="71" t="s">
        <v>203</v>
      </c>
      <c r="S6" s="70" t="s">
        <v>314</v>
      </c>
      <c r="T6" s="66"/>
      <c r="U6" s="70" t="s">
        <v>132</v>
      </c>
      <c r="V6" s="66"/>
      <c r="W6" s="72">
        <v>0.7</v>
      </c>
      <c r="X6" s="66"/>
      <c r="Y6" s="66"/>
      <c r="Z6" s="66"/>
      <c r="AA6" s="66"/>
      <c r="AB6" s="66"/>
      <c r="AC6" s="66"/>
      <c r="AD6" s="66"/>
      <c r="AE6" s="66"/>
      <c r="AF6" s="66"/>
      <c r="AG6" s="66"/>
      <c r="AH6" s="66"/>
      <c r="AI6" s="66"/>
      <c r="AJ6" s="66"/>
      <c r="AK6" s="66"/>
      <c r="AL6" s="66"/>
      <c r="AM6" s="66"/>
      <c r="AN6" s="66"/>
      <c r="AO6" s="66"/>
      <c r="AP6" s="66"/>
      <c r="AQ6" s="66"/>
      <c r="AR6" s="70" t="s">
        <v>27</v>
      </c>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70"/>
      <c r="CB6" s="66"/>
      <c r="CC6" s="66"/>
      <c r="CD6" s="66"/>
      <c r="CE6" s="66"/>
      <c r="CF6" s="66"/>
      <c r="CG6" s="66"/>
      <c r="CH6" s="66"/>
      <c r="CI6" s="66"/>
    </row>
    <row r="7" spans="1:87" ht="14.5" hidden="1" customHeight="1">
      <c r="A7" s="69" t="s">
        <v>205</v>
      </c>
      <c r="B7" s="69">
        <v>3</v>
      </c>
      <c r="C7" s="92"/>
      <c r="D7" s="70" t="s">
        <v>313</v>
      </c>
      <c r="E7" s="70"/>
      <c r="F7" s="70" t="s">
        <v>1060</v>
      </c>
      <c r="G7" s="70" t="s">
        <v>1063</v>
      </c>
      <c r="H7" s="70" t="s">
        <v>197</v>
      </c>
      <c r="I7" s="70" t="s">
        <v>84</v>
      </c>
      <c r="J7" s="70">
        <v>1</v>
      </c>
      <c r="K7" s="70"/>
      <c r="L7" s="70" t="s">
        <v>430</v>
      </c>
      <c r="M7" s="66" t="e">
        <f t="shared" si="0"/>
        <v>#N/A</v>
      </c>
      <c r="N7" s="70" t="s">
        <v>53</v>
      </c>
      <c r="O7" s="66" t="s">
        <v>564</v>
      </c>
      <c r="P7" s="66" t="s">
        <v>1066</v>
      </c>
      <c r="Q7" s="66"/>
      <c r="R7" s="71" t="s">
        <v>203</v>
      </c>
      <c r="S7" s="70" t="s">
        <v>227</v>
      </c>
      <c r="T7" s="66"/>
      <c r="U7" s="70" t="s">
        <v>63</v>
      </c>
      <c r="V7" s="66"/>
      <c r="W7" s="72">
        <v>81.466220000000007</v>
      </c>
      <c r="X7" s="66"/>
      <c r="Y7" s="66"/>
      <c r="Z7" s="66"/>
      <c r="AA7" s="66"/>
      <c r="AB7" s="66"/>
      <c r="AC7" s="66"/>
      <c r="AD7" s="66"/>
      <c r="AE7" s="66"/>
      <c r="AF7" s="66"/>
      <c r="AG7" s="66"/>
      <c r="AH7" s="66"/>
      <c r="AI7" s="66"/>
      <c r="AJ7" s="66"/>
      <c r="AK7" s="66"/>
      <c r="AL7" s="66"/>
      <c r="AM7" s="66"/>
      <c r="AN7" s="66"/>
      <c r="AO7" s="66"/>
      <c r="AP7" s="66"/>
      <c r="AQ7" s="66"/>
      <c r="AR7" s="70" t="s">
        <v>45</v>
      </c>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70"/>
      <c r="CB7" s="66"/>
      <c r="CC7" s="66"/>
      <c r="CD7" s="66"/>
      <c r="CE7" s="66"/>
      <c r="CF7" s="66"/>
      <c r="CG7" s="66"/>
      <c r="CH7" s="66"/>
      <c r="CI7" s="66"/>
    </row>
    <row r="8" spans="1:87" ht="14.5" hidden="1" customHeight="1">
      <c r="A8" s="69" t="s">
        <v>205</v>
      </c>
      <c r="B8" s="69">
        <v>4</v>
      </c>
      <c r="C8" s="92"/>
      <c r="D8" s="70" t="s">
        <v>312</v>
      </c>
      <c r="E8" s="70"/>
      <c r="F8" s="70" t="s">
        <v>1060</v>
      </c>
      <c r="G8" s="70" t="s">
        <v>1063</v>
      </c>
      <c r="H8" s="70" t="s">
        <v>197</v>
      </c>
      <c r="I8" s="70" t="s">
        <v>84</v>
      </c>
      <c r="J8" s="70">
        <v>1</v>
      </c>
      <c r="K8" s="70"/>
      <c r="L8" s="70" t="s">
        <v>430</v>
      </c>
      <c r="M8" s="66" t="e">
        <f t="shared" si="0"/>
        <v>#N/A</v>
      </c>
      <c r="N8" s="70" t="s">
        <v>53</v>
      </c>
      <c r="O8" s="66" t="s">
        <v>492</v>
      </c>
      <c r="P8" s="66" t="s">
        <v>1066</v>
      </c>
      <c r="Q8" s="66"/>
      <c r="R8" s="71" t="s">
        <v>203</v>
      </c>
      <c r="S8" s="70" t="s">
        <v>227</v>
      </c>
      <c r="T8" s="66"/>
      <c r="U8" s="70" t="s">
        <v>63</v>
      </c>
      <c r="V8" s="66"/>
      <c r="W8" s="72">
        <v>5121.6000000000004</v>
      </c>
      <c r="X8" s="66"/>
      <c r="Y8" s="66"/>
      <c r="Z8" s="66"/>
      <c r="AA8" s="66"/>
      <c r="AB8" s="66"/>
      <c r="AC8" s="66"/>
      <c r="AD8" s="66"/>
      <c r="AE8" s="66"/>
      <c r="AF8" s="66"/>
      <c r="AG8" s="66"/>
      <c r="AH8" s="66"/>
      <c r="AI8" s="66"/>
      <c r="AJ8" s="66"/>
      <c r="AK8" s="66"/>
      <c r="AL8" s="66"/>
      <c r="AM8" s="66"/>
      <c r="AN8" s="66"/>
      <c r="AO8" s="66"/>
      <c r="AP8" s="66"/>
      <c r="AQ8" s="66"/>
      <c r="AR8" s="70" t="s">
        <v>45</v>
      </c>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70"/>
      <c r="CB8" s="66"/>
      <c r="CC8" s="66"/>
      <c r="CD8" s="66"/>
      <c r="CE8" s="66"/>
      <c r="CF8" s="66"/>
      <c r="CG8" s="66"/>
      <c r="CH8" s="66"/>
      <c r="CI8" s="66"/>
    </row>
    <row r="9" spans="1:87" ht="14.5" hidden="1" customHeight="1">
      <c r="A9" s="69" t="s">
        <v>205</v>
      </c>
      <c r="B9" s="69">
        <v>5</v>
      </c>
      <c r="C9" s="92"/>
      <c r="D9" s="70" t="s">
        <v>311</v>
      </c>
      <c r="E9" s="70"/>
      <c r="F9" s="70" t="s">
        <v>1060</v>
      </c>
      <c r="G9" s="70" t="s">
        <v>1063</v>
      </c>
      <c r="H9" s="70" t="s">
        <v>72</v>
      </c>
      <c r="I9" s="70" t="s">
        <v>100</v>
      </c>
      <c r="J9" s="70">
        <v>2</v>
      </c>
      <c r="K9" s="70">
        <v>1</v>
      </c>
      <c r="L9" s="70" t="s">
        <v>430</v>
      </c>
      <c r="M9" s="66" t="e">
        <f t="shared" si="0"/>
        <v>#N/A</v>
      </c>
      <c r="N9" s="70" t="s">
        <v>53</v>
      </c>
      <c r="O9" s="66" t="s">
        <v>556</v>
      </c>
      <c r="P9" s="66" t="s">
        <v>1068</v>
      </c>
      <c r="Q9" s="66"/>
      <c r="R9" s="71" t="s">
        <v>237</v>
      </c>
      <c r="S9" s="70" t="s">
        <v>282</v>
      </c>
      <c r="T9" s="66"/>
      <c r="U9" s="70" t="s">
        <v>25</v>
      </c>
      <c r="V9" s="66"/>
      <c r="W9" s="72">
        <v>1</v>
      </c>
      <c r="X9" s="66"/>
      <c r="Y9" s="66"/>
      <c r="Z9" s="66"/>
      <c r="AA9" s="66"/>
      <c r="AB9" s="66"/>
      <c r="AC9" s="66"/>
      <c r="AD9" s="66"/>
      <c r="AE9" s="66"/>
      <c r="AF9" s="66"/>
      <c r="AG9" s="66"/>
      <c r="AH9" s="66"/>
      <c r="AI9" s="66"/>
      <c r="AJ9" s="66"/>
      <c r="AK9" s="66"/>
      <c r="AL9" s="66"/>
      <c r="AM9" s="66"/>
      <c r="AN9" s="66"/>
      <c r="AO9" s="66"/>
      <c r="AP9" s="66"/>
      <c r="AQ9" s="66"/>
      <c r="AR9" s="70" t="s">
        <v>27</v>
      </c>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70" t="s">
        <v>70</v>
      </c>
      <c r="CB9" s="66"/>
      <c r="CC9" s="66"/>
      <c r="CD9" s="66"/>
      <c r="CE9" s="66"/>
      <c r="CF9" s="66"/>
      <c r="CG9" s="66"/>
      <c r="CH9" s="66"/>
      <c r="CI9" s="66"/>
    </row>
    <row r="10" spans="1:87" ht="14.5" hidden="1" customHeight="1">
      <c r="A10" s="69" t="s">
        <v>205</v>
      </c>
      <c r="B10" s="69">
        <v>6</v>
      </c>
      <c r="C10" s="92"/>
      <c r="D10" s="70" t="s">
        <v>310</v>
      </c>
      <c r="E10" s="70"/>
      <c r="F10" s="70" t="s">
        <v>1060</v>
      </c>
      <c r="G10" s="70" t="s">
        <v>1063</v>
      </c>
      <c r="H10" s="70" t="s">
        <v>197</v>
      </c>
      <c r="I10" s="70" t="s">
        <v>84</v>
      </c>
      <c r="J10" s="70">
        <v>1</v>
      </c>
      <c r="K10" s="70"/>
      <c r="L10" s="70" t="s">
        <v>430</v>
      </c>
      <c r="M10" s="66" t="e">
        <f t="shared" si="0"/>
        <v>#N/A</v>
      </c>
      <c r="N10" s="70" t="s">
        <v>53</v>
      </c>
      <c r="O10" s="66" t="s">
        <v>492</v>
      </c>
      <c r="P10" s="66" t="s">
        <v>1066</v>
      </c>
      <c r="Q10" s="66"/>
      <c r="R10" s="71" t="s">
        <v>203</v>
      </c>
      <c r="S10" s="70" t="s">
        <v>227</v>
      </c>
      <c r="T10" s="66"/>
      <c r="U10" s="70" t="s">
        <v>63</v>
      </c>
      <c r="V10" s="66"/>
      <c r="W10" s="72">
        <v>140</v>
      </c>
      <c r="X10" s="66"/>
      <c r="Y10" s="66"/>
      <c r="Z10" s="66"/>
      <c r="AA10" s="66"/>
      <c r="AB10" s="66"/>
      <c r="AC10" s="66"/>
      <c r="AD10" s="66"/>
      <c r="AE10" s="66"/>
      <c r="AF10" s="66"/>
      <c r="AG10" s="66"/>
      <c r="AH10" s="66"/>
      <c r="AI10" s="66"/>
      <c r="AJ10" s="66"/>
      <c r="AK10" s="66"/>
      <c r="AL10" s="66"/>
      <c r="AM10" s="66"/>
      <c r="AN10" s="66"/>
      <c r="AO10" s="66"/>
      <c r="AP10" s="66"/>
      <c r="AQ10" s="66"/>
      <c r="AR10" s="70" t="s">
        <v>27</v>
      </c>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70"/>
      <c r="CB10" s="66"/>
      <c r="CC10" s="66"/>
      <c r="CD10" s="66"/>
      <c r="CE10" s="66"/>
      <c r="CF10" s="66"/>
      <c r="CG10" s="66"/>
      <c r="CH10" s="66"/>
      <c r="CI10" s="66"/>
    </row>
    <row r="11" spans="1:87" ht="14.5" hidden="1" customHeight="1">
      <c r="A11" s="69" t="s">
        <v>205</v>
      </c>
      <c r="B11" s="69">
        <v>7</v>
      </c>
      <c r="C11" s="92"/>
      <c r="D11" s="70" t="s">
        <v>309</v>
      </c>
      <c r="E11" s="70"/>
      <c r="F11" s="70" t="s">
        <v>1060</v>
      </c>
      <c r="G11" s="70" t="s">
        <v>1063</v>
      </c>
      <c r="H11" s="70" t="s">
        <v>197</v>
      </c>
      <c r="I11" s="70" t="s">
        <v>84</v>
      </c>
      <c r="J11" s="70">
        <v>1</v>
      </c>
      <c r="K11" s="70"/>
      <c r="L11" s="70" t="s">
        <v>430</v>
      </c>
      <c r="M11" s="66" t="e">
        <f t="shared" si="0"/>
        <v>#N/A</v>
      </c>
      <c r="N11" s="70" t="s">
        <v>53</v>
      </c>
      <c r="O11" s="66" t="s">
        <v>556</v>
      </c>
      <c r="P11" s="66" t="s">
        <v>1068</v>
      </c>
      <c r="Q11" s="66"/>
      <c r="R11" s="71" t="s">
        <v>203</v>
      </c>
      <c r="S11" s="70" t="s">
        <v>227</v>
      </c>
      <c r="T11" s="66"/>
      <c r="U11" s="70" t="s">
        <v>63</v>
      </c>
      <c r="V11" s="66"/>
      <c r="W11" s="72">
        <v>7000</v>
      </c>
      <c r="X11" s="66"/>
      <c r="Y11" s="66"/>
      <c r="Z11" s="66"/>
      <c r="AA11" s="66"/>
      <c r="AB11" s="66"/>
      <c r="AC11" s="66"/>
      <c r="AD11" s="66"/>
      <c r="AE11" s="66"/>
      <c r="AF11" s="66"/>
      <c r="AG11" s="66"/>
      <c r="AH11" s="66"/>
      <c r="AI11" s="66"/>
      <c r="AJ11" s="66"/>
      <c r="AK11" s="66"/>
      <c r="AL11" s="66"/>
      <c r="AM11" s="66"/>
      <c r="AN11" s="66"/>
      <c r="AO11" s="66"/>
      <c r="AP11" s="66"/>
      <c r="AQ11" s="66"/>
      <c r="AR11" s="70" t="s">
        <v>45</v>
      </c>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70"/>
      <c r="CB11" s="66"/>
      <c r="CC11" s="66"/>
      <c r="CD11" s="66"/>
      <c r="CE11" s="66"/>
      <c r="CF11" s="66"/>
      <c r="CG11" s="66"/>
      <c r="CH11" s="66"/>
      <c r="CI11" s="66"/>
    </row>
    <row r="12" spans="1:87" ht="14.5" hidden="1" customHeight="1">
      <c r="A12" s="69" t="s">
        <v>205</v>
      </c>
      <c r="B12" s="69">
        <v>8</v>
      </c>
      <c r="C12" s="92"/>
      <c r="D12" s="70" t="s">
        <v>308</v>
      </c>
      <c r="E12" s="70"/>
      <c r="F12" s="70" t="s">
        <v>1060</v>
      </c>
      <c r="G12" s="70" t="s">
        <v>1063</v>
      </c>
      <c r="H12" s="70" t="s">
        <v>197</v>
      </c>
      <c r="I12" s="70" t="s">
        <v>84</v>
      </c>
      <c r="J12" s="70">
        <v>3</v>
      </c>
      <c r="K12" s="70"/>
      <c r="L12" s="70" t="s">
        <v>430</v>
      </c>
      <c r="M12" s="66" t="e">
        <f t="shared" si="0"/>
        <v>#N/A</v>
      </c>
      <c r="N12" s="70" t="s">
        <v>41</v>
      </c>
      <c r="O12" s="66" t="s">
        <v>436</v>
      </c>
      <c r="P12" s="66" t="s">
        <v>1068</v>
      </c>
      <c r="Q12" s="66"/>
      <c r="R12" s="71" t="s">
        <v>241</v>
      </c>
      <c r="S12" s="70" t="s">
        <v>307</v>
      </c>
      <c r="T12" s="66"/>
      <c r="U12" s="70"/>
      <c r="V12" s="66"/>
      <c r="W12" s="72">
        <v>10</v>
      </c>
      <c r="X12" s="66"/>
      <c r="Y12" s="66"/>
      <c r="Z12" s="66"/>
      <c r="AA12" s="66"/>
      <c r="AB12" s="66"/>
      <c r="AC12" s="66"/>
      <c r="AD12" s="66"/>
      <c r="AE12" s="66"/>
      <c r="AF12" s="66"/>
      <c r="AG12" s="66"/>
      <c r="AH12" s="66"/>
      <c r="AI12" s="66"/>
      <c r="AJ12" s="66"/>
      <c r="AK12" s="66"/>
      <c r="AL12" s="66"/>
      <c r="AM12" s="66"/>
      <c r="AN12" s="66"/>
      <c r="AO12" s="66"/>
      <c r="AP12" s="66"/>
      <c r="AQ12" s="66"/>
      <c r="AR12" s="70" t="s">
        <v>27</v>
      </c>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70"/>
      <c r="CB12" s="66"/>
      <c r="CC12" s="66"/>
      <c r="CD12" s="66"/>
      <c r="CE12" s="66"/>
      <c r="CF12" s="66"/>
      <c r="CG12" s="66"/>
      <c r="CH12" s="66"/>
      <c r="CI12" s="66"/>
    </row>
    <row r="13" spans="1:87" ht="14.5" hidden="1" customHeight="1">
      <c r="A13" s="69" t="s">
        <v>205</v>
      </c>
      <c r="B13" s="69">
        <v>9</v>
      </c>
      <c r="C13" s="92"/>
      <c r="D13" s="70" t="s">
        <v>306</v>
      </c>
      <c r="E13" s="70" t="s">
        <v>305</v>
      </c>
      <c r="F13" s="70" t="s">
        <v>1060</v>
      </c>
      <c r="G13" s="70" t="s">
        <v>1063</v>
      </c>
      <c r="H13" s="70" t="s">
        <v>85</v>
      </c>
      <c r="I13" s="70" t="s">
        <v>84</v>
      </c>
      <c r="J13" s="70">
        <v>1</v>
      </c>
      <c r="K13" s="70">
        <v>2</v>
      </c>
      <c r="L13" s="70" t="s">
        <v>430</v>
      </c>
      <c r="M13" s="66" t="e">
        <f t="shared" si="0"/>
        <v>#N/A</v>
      </c>
      <c r="N13" s="70" t="s">
        <v>41</v>
      </c>
      <c r="O13" s="66" t="s">
        <v>436</v>
      </c>
      <c r="P13" s="66" t="s">
        <v>1068</v>
      </c>
      <c r="Q13" s="66"/>
      <c r="R13" s="71" t="s">
        <v>237</v>
      </c>
      <c r="S13" s="70" t="s">
        <v>249</v>
      </c>
      <c r="T13" s="66"/>
      <c r="U13" s="70" t="s">
        <v>63</v>
      </c>
      <c r="V13" s="66"/>
      <c r="W13" s="72">
        <v>2600</v>
      </c>
      <c r="X13" s="66"/>
      <c r="Y13" s="66"/>
      <c r="Z13" s="66"/>
      <c r="AA13" s="66"/>
      <c r="AB13" s="66"/>
      <c r="AC13" s="66"/>
      <c r="AD13" s="66"/>
      <c r="AE13" s="66"/>
      <c r="AF13" s="66"/>
      <c r="AG13" s="66"/>
      <c r="AH13" s="66"/>
      <c r="AI13" s="66"/>
      <c r="AJ13" s="66"/>
      <c r="AK13" s="66"/>
      <c r="AL13" s="66"/>
      <c r="AM13" s="66"/>
      <c r="AN13" s="66"/>
      <c r="AO13" s="66"/>
      <c r="AP13" s="66"/>
      <c r="AQ13" s="66"/>
      <c r="AR13" s="70" t="s">
        <v>45</v>
      </c>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70" t="s">
        <v>103</v>
      </c>
      <c r="CB13" s="66"/>
      <c r="CC13" s="66"/>
      <c r="CD13" s="66"/>
      <c r="CE13" s="66"/>
      <c r="CF13" s="66"/>
      <c r="CG13" s="66"/>
      <c r="CH13" s="66"/>
      <c r="CI13" s="66"/>
    </row>
    <row r="14" spans="1:87" ht="14.5" hidden="1" customHeight="1">
      <c r="A14" s="69" t="s">
        <v>205</v>
      </c>
      <c r="B14" s="69">
        <v>10</v>
      </c>
      <c r="C14" s="92"/>
      <c r="D14" s="70" t="s">
        <v>304</v>
      </c>
      <c r="E14" s="70" t="s">
        <v>303</v>
      </c>
      <c r="F14" s="70" t="s">
        <v>1059</v>
      </c>
      <c r="G14" s="70" t="s">
        <v>1041</v>
      </c>
      <c r="H14" s="70" t="s">
        <v>197</v>
      </c>
      <c r="I14" s="70" t="s">
        <v>84</v>
      </c>
      <c r="J14" s="70">
        <v>3</v>
      </c>
      <c r="K14" s="70"/>
      <c r="L14" s="70" t="s">
        <v>430</v>
      </c>
      <c r="M14" s="66" t="e">
        <f t="shared" si="0"/>
        <v>#N/A</v>
      </c>
      <c r="N14" s="70" t="s">
        <v>41</v>
      </c>
      <c r="O14" s="66" t="s">
        <v>466</v>
      </c>
      <c r="P14" s="66" t="s">
        <v>1066</v>
      </c>
      <c r="Q14" s="66"/>
      <c r="R14" s="71" t="s">
        <v>241</v>
      </c>
      <c r="S14" s="70" t="s">
        <v>240</v>
      </c>
      <c r="T14" s="66"/>
      <c r="U14" s="70" t="s">
        <v>63</v>
      </c>
      <c r="V14" s="66"/>
      <c r="W14" s="72">
        <v>60</v>
      </c>
      <c r="X14" s="66"/>
      <c r="Y14" s="66"/>
      <c r="Z14" s="66"/>
      <c r="AA14" s="66"/>
      <c r="AB14" s="66"/>
      <c r="AC14" s="66"/>
      <c r="AD14" s="66"/>
      <c r="AE14" s="66"/>
      <c r="AF14" s="66"/>
      <c r="AG14" s="66"/>
      <c r="AH14" s="66"/>
      <c r="AI14" s="66"/>
      <c r="AJ14" s="66"/>
      <c r="AK14" s="66"/>
      <c r="AL14" s="66"/>
      <c r="AM14" s="66"/>
      <c r="AN14" s="66"/>
      <c r="AO14" s="66"/>
      <c r="AP14" s="66"/>
      <c r="AQ14" s="66"/>
      <c r="AR14" s="70" t="s">
        <v>36</v>
      </c>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70" t="s">
        <v>70</v>
      </c>
      <c r="CB14" s="66"/>
      <c r="CC14" s="66"/>
      <c r="CD14" s="66"/>
      <c r="CE14" s="66"/>
      <c r="CF14" s="66"/>
      <c r="CG14" s="66"/>
      <c r="CH14" s="66"/>
      <c r="CI14" s="66"/>
    </row>
    <row r="15" spans="1:87" ht="14.5" hidden="1" customHeight="1">
      <c r="A15" s="69" t="s">
        <v>205</v>
      </c>
      <c r="B15" s="69">
        <v>11</v>
      </c>
      <c r="C15" s="92"/>
      <c r="D15" s="70" t="s">
        <v>302</v>
      </c>
      <c r="E15" s="70" t="s">
        <v>301</v>
      </c>
      <c r="F15" s="70" t="s">
        <v>1059</v>
      </c>
      <c r="G15" s="70" t="s">
        <v>1041</v>
      </c>
      <c r="H15" s="70" t="s">
        <v>72</v>
      </c>
      <c r="I15" s="70" t="s">
        <v>84</v>
      </c>
      <c r="J15" s="70">
        <v>2</v>
      </c>
      <c r="K15" s="70">
        <v>6</v>
      </c>
      <c r="L15" s="70" t="s">
        <v>430</v>
      </c>
      <c r="M15" s="66" t="e">
        <f t="shared" si="0"/>
        <v>#N/A</v>
      </c>
      <c r="N15" s="70" t="s">
        <v>41</v>
      </c>
      <c r="O15" s="66" t="s">
        <v>436</v>
      </c>
      <c r="P15" s="66" t="s">
        <v>1068</v>
      </c>
      <c r="Q15" s="66"/>
      <c r="R15" s="71" t="s">
        <v>237</v>
      </c>
      <c r="S15" s="70" t="s">
        <v>236</v>
      </c>
      <c r="T15" s="66"/>
      <c r="U15" s="70" t="s">
        <v>63</v>
      </c>
      <c r="V15" s="66"/>
      <c r="W15" s="72">
        <v>3004</v>
      </c>
      <c r="X15" s="66"/>
      <c r="Y15" s="66"/>
      <c r="Z15" s="66"/>
      <c r="AA15" s="66"/>
      <c r="AB15" s="66"/>
      <c r="AC15" s="66"/>
      <c r="AD15" s="66"/>
      <c r="AE15" s="66"/>
      <c r="AF15" s="66"/>
      <c r="AG15" s="66"/>
      <c r="AH15" s="66"/>
      <c r="AI15" s="66"/>
      <c r="AJ15" s="66"/>
      <c r="AK15" s="66"/>
      <c r="AL15" s="66"/>
      <c r="AM15" s="66"/>
      <c r="AN15" s="66"/>
      <c r="AO15" s="66"/>
      <c r="AP15" s="66"/>
      <c r="AQ15" s="66"/>
      <c r="AR15" s="70" t="s">
        <v>36</v>
      </c>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70" t="s">
        <v>70</v>
      </c>
      <c r="CB15" s="66"/>
      <c r="CC15" s="66"/>
      <c r="CD15" s="66"/>
      <c r="CE15" s="66"/>
      <c r="CF15" s="66"/>
      <c r="CG15" s="66"/>
      <c r="CH15" s="66"/>
      <c r="CI15" s="66"/>
    </row>
    <row r="16" spans="1:87" ht="14.5" hidden="1" customHeight="1">
      <c r="A16" s="69" t="s">
        <v>205</v>
      </c>
      <c r="B16" s="69">
        <v>12</v>
      </c>
      <c r="C16" s="92"/>
      <c r="D16" s="70" t="s">
        <v>263</v>
      </c>
      <c r="E16" s="70"/>
      <c r="F16" s="70" t="s">
        <v>1060</v>
      </c>
      <c r="G16" s="70" t="s">
        <v>1063</v>
      </c>
      <c r="H16" s="70"/>
      <c r="I16" s="70"/>
      <c r="J16" s="70">
        <v>3</v>
      </c>
      <c r="K16" s="70"/>
      <c r="L16" s="70" t="s">
        <v>430</v>
      </c>
      <c r="M16" s="66" t="e">
        <f t="shared" si="0"/>
        <v>#N/A</v>
      </c>
      <c r="N16" s="70" t="s">
        <v>80</v>
      </c>
      <c r="O16" s="66" t="s">
        <v>577</v>
      </c>
      <c r="P16" s="66" t="s">
        <v>1067</v>
      </c>
      <c r="Q16" s="66"/>
      <c r="R16" s="71" t="s">
        <v>241</v>
      </c>
      <c r="S16" s="70" t="s">
        <v>240</v>
      </c>
      <c r="T16" s="66"/>
      <c r="U16" s="70"/>
      <c r="V16" s="66"/>
      <c r="W16" s="72">
        <v>85</v>
      </c>
      <c r="X16" s="66"/>
      <c r="Y16" s="66"/>
      <c r="Z16" s="66"/>
      <c r="AA16" s="66"/>
      <c r="AB16" s="66"/>
      <c r="AC16" s="66"/>
      <c r="AD16" s="66"/>
      <c r="AE16" s="66"/>
      <c r="AF16" s="66"/>
      <c r="AG16" s="66"/>
      <c r="AH16" s="66"/>
      <c r="AI16" s="66"/>
      <c r="AJ16" s="66"/>
      <c r="AK16" s="66"/>
      <c r="AL16" s="66"/>
      <c r="AM16" s="66"/>
      <c r="AN16" s="66"/>
      <c r="AO16" s="66"/>
      <c r="AP16" s="66"/>
      <c r="AQ16" s="66"/>
      <c r="AR16" s="70" t="s">
        <v>27</v>
      </c>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70"/>
      <c r="CB16" s="66"/>
      <c r="CC16" s="66"/>
      <c r="CD16" s="66"/>
      <c r="CE16" s="66"/>
      <c r="CF16" s="66"/>
      <c r="CG16" s="66"/>
      <c r="CH16" s="66"/>
      <c r="CI16" s="66"/>
    </row>
    <row r="17" spans="1:87" ht="14.5" hidden="1" customHeight="1">
      <c r="A17" s="69" t="s">
        <v>205</v>
      </c>
      <c r="B17" s="69">
        <v>13</v>
      </c>
      <c r="C17" s="92"/>
      <c r="D17" s="70" t="s">
        <v>299</v>
      </c>
      <c r="E17" s="70"/>
      <c r="F17" s="70" t="s">
        <v>1060</v>
      </c>
      <c r="G17" s="70" t="s">
        <v>1063</v>
      </c>
      <c r="H17" s="70" t="s">
        <v>72</v>
      </c>
      <c r="I17" s="70" t="s">
        <v>84</v>
      </c>
      <c r="J17" s="70">
        <v>1</v>
      </c>
      <c r="K17" s="70"/>
      <c r="L17" s="70" t="s">
        <v>430</v>
      </c>
      <c r="M17" s="66" t="e">
        <f t="shared" si="0"/>
        <v>#N/A</v>
      </c>
      <c r="N17" s="70" t="s">
        <v>41</v>
      </c>
      <c r="O17" s="66" t="s">
        <v>435</v>
      </c>
      <c r="P17" s="66" t="s">
        <v>1068</v>
      </c>
      <c r="Q17" s="66"/>
      <c r="R17" s="71" t="s">
        <v>224</v>
      </c>
      <c r="S17" s="70" t="s">
        <v>247</v>
      </c>
      <c r="T17" s="66"/>
      <c r="U17" s="70" t="s">
        <v>63</v>
      </c>
      <c r="V17" s="66"/>
      <c r="W17" s="72">
        <v>1300</v>
      </c>
      <c r="X17" s="66"/>
      <c r="Y17" s="66"/>
      <c r="Z17" s="66"/>
      <c r="AA17" s="66"/>
      <c r="AB17" s="66"/>
      <c r="AC17" s="66"/>
      <c r="AD17" s="66"/>
      <c r="AE17" s="66"/>
      <c r="AF17" s="66"/>
      <c r="AG17" s="66"/>
      <c r="AH17" s="66"/>
      <c r="AI17" s="66"/>
      <c r="AJ17" s="66"/>
      <c r="AK17" s="66"/>
      <c r="AL17" s="66"/>
      <c r="AM17" s="66"/>
      <c r="AN17" s="66"/>
      <c r="AO17" s="66"/>
      <c r="AP17" s="66"/>
      <c r="AQ17" s="66"/>
      <c r="AR17" s="70" t="s">
        <v>36</v>
      </c>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70" t="s">
        <v>79</v>
      </c>
      <c r="CB17" s="66"/>
      <c r="CC17" s="66"/>
      <c r="CD17" s="66"/>
      <c r="CE17" s="66"/>
      <c r="CF17" s="66"/>
      <c r="CG17" s="66"/>
      <c r="CH17" s="66"/>
      <c r="CI17" s="66"/>
    </row>
    <row r="18" spans="1:87" ht="14.5" hidden="1" customHeight="1">
      <c r="A18" s="69" t="s">
        <v>205</v>
      </c>
      <c r="B18" s="69">
        <v>14</v>
      </c>
      <c r="C18" s="92"/>
      <c r="D18" s="70" t="s">
        <v>298</v>
      </c>
      <c r="E18" s="70"/>
      <c r="F18" s="70" t="s">
        <v>1060</v>
      </c>
      <c r="G18" s="70" t="s">
        <v>1063</v>
      </c>
      <c r="H18" s="70" t="s">
        <v>72</v>
      </c>
      <c r="I18" s="70" t="s">
        <v>84</v>
      </c>
      <c r="J18" s="70">
        <v>1</v>
      </c>
      <c r="K18" s="70"/>
      <c r="L18" s="70" t="s">
        <v>430</v>
      </c>
      <c r="M18" s="66" t="e">
        <f t="shared" si="0"/>
        <v>#N/A</v>
      </c>
      <c r="N18" s="70" t="s">
        <v>41</v>
      </c>
      <c r="O18" s="66" t="s">
        <v>508</v>
      </c>
      <c r="P18" s="66" t="s">
        <v>1067</v>
      </c>
      <c r="Q18" s="66"/>
      <c r="R18" s="71" t="s">
        <v>224</v>
      </c>
      <c r="S18" s="70" t="s">
        <v>247</v>
      </c>
      <c r="T18" s="66"/>
      <c r="U18" s="70" t="s">
        <v>63</v>
      </c>
      <c r="V18" s="66"/>
      <c r="W18" s="72">
        <v>540</v>
      </c>
      <c r="X18" s="66"/>
      <c r="Y18" s="66"/>
      <c r="Z18" s="66"/>
      <c r="AA18" s="66"/>
      <c r="AB18" s="66"/>
      <c r="AC18" s="66"/>
      <c r="AD18" s="66"/>
      <c r="AE18" s="66"/>
      <c r="AF18" s="66"/>
      <c r="AG18" s="66"/>
      <c r="AH18" s="66"/>
      <c r="AI18" s="66"/>
      <c r="AJ18" s="66"/>
      <c r="AK18" s="66"/>
      <c r="AL18" s="66"/>
      <c r="AM18" s="66"/>
      <c r="AN18" s="66"/>
      <c r="AO18" s="66"/>
      <c r="AP18" s="66"/>
      <c r="AQ18" s="66"/>
      <c r="AR18" s="70" t="s">
        <v>36</v>
      </c>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70" t="s">
        <v>79</v>
      </c>
      <c r="CB18" s="66"/>
      <c r="CC18" s="66"/>
      <c r="CD18" s="66"/>
      <c r="CE18" s="66"/>
      <c r="CF18" s="66"/>
      <c r="CG18" s="66"/>
      <c r="CH18" s="66"/>
      <c r="CI18" s="66"/>
    </row>
    <row r="19" spans="1:87" ht="14.5" hidden="1" customHeight="1">
      <c r="A19" s="69" t="s">
        <v>205</v>
      </c>
      <c r="B19" s="69">
        <v>15</v>
      </c>
      <c r="C19" s="92"/>
      <c r="D19" s="70" t="s">
        <v>297</v>
      </c>
      <c r="E19" s="70"/>
      <c r="F19" s="70" t="s">
        <v>1060</v>
      </c>
      <c r="G19" s="70" t="s">
        <v>1063</v>
      </c>
      <c r="H19" s="70" t="s">
        <v>197</v>
      </c>
      <c r="I19" s="70" t="s">
        <v>84</v>
      </c>
      <c r="J19" s="70">
        <v>1</v>
      </c>
      <c r="K19" s="70"/>
      <c r="L19" s="70" t="s">
        <v>430</v>
      </c>
      <c r="M19" s="66" t="e">
        <f t="shared" si="0"/>
        <v>#N/A</v>
      </c>
      <c r="N19" s="70" t="s">
        <v>41</v>
      </c>
      <c r="O19" s="66" t="s">
        <v>466</v>
      </c>
      <c r="P19" s="66" t="s">
        <v>1066</v>
      </c>
      <c r="Q19" s="66"/>
      <c r="R19" s="71" t="s">
        <v>203</v>
      </c>
      <c r="S19" s="70" t="s">
        <v>271</v>
      </c>
      <c r="T19" s="66"/>
      <c r="U19" s="70" t="s">
        <v>63</v>
      </c>
      <c r="V19" s="66"/>
      <c r="W19" s="72">
        <v>5500</v>
      </c>
      <c r="X19" s="66"/>
      <c r="Y19" s="66"/>
      <c r="Z19" s="66"/>
      <c r="AA19" s="66"/>
      <c r="AB19" s="66"/>
      <c r="AC19" s="66"/>
      <c r="AD19" s="66"/>
      <c r="AE19" s="66"/>
      <c r="AF19" s="66"/>
      <c r="AG19" s="66"/>
      <c r="AH19" s="66"/>
      <c r="AI19" s="66"/>
      <c r="AJ19" s="66"/>
      <c r="AK19" s="66"/>
      <c r="AL19" s="66"/>
      <c r="AM19" s="66"/>
      <c r="AN19" s="66"/>
      <c r="AO19" s="66"/>
      <c r="AP19" s="66"/>
      <c r="AQ19" s="66"/>
      <c r="AR19" s="70" t="s">
        <v>45</v>
      </c>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70"/>
      <c r="CB19" s="66"/>
      <c r="CC19" s="66"/>
      <c r="CD19" s="66"/>
      <c r="CE19" s="66"/>
      <c r="CF19" s="66"/>
      <c r="CG19" s="66"/>
      <c r="CH19" s="66"/>
      <c r="CI19" s="66"/>
    </row>
    <row r="20" spans="1:87" ht="14.5" hidden="1" customHeight="1">
      <c r="A20" s="69" t="s">
        <v>205</v>
      </c>
      <c r="B20" s="69">
        <v>16</v>
      </c>
      <c r="C20" s="92"/>
      <c r="D20" s="70" t="s">
        <v>296</v>
      </c>
      <c r="E20" s="70"/>
      <c r="F20" s="70" t="s">
        <v>1060</v>
      </c>
      <c r="G20" s="70" t="s">
        <v>1063</v>
      </c>
      <c r="H20" s="70" t="s">
        <v>85</v>
      </c>
      <c r="I20" s="70" t="s">
        <v>84</v>
      </c>
      <c r="J20" s="70">
        <v>1</v>
      </c>
      <c r="K20" s="70"/>
      <c r="L20" s="70" t="s">
        <v>430</v>
      </c>
      <c r="M20" s="66" t="e">
        <f t="shared" si="0"/>
        <v>#N/A</v>
      </c>
      <c r="N20" s="70" t="s">
        <v>41</v>
      </c>
      <c r="O20" s="66" t="s">
        <v>436</v>
      </c>
      <c r="P20" s="66" t="s">
        <v>1068</v>
      </c>
      <c r="Q20" s="66"/>
      <c r="R20" s="71" t="s">
        <v>237</v>
      </c>
      <c r="S20" s="70" t="s">
        <v>249</v>
      </c>
      <c r="T20" s="66"/>
      <c r="U20" s="70" t="s">
        <v>63</v>
      </c>
      <c r="V20" s="66"/>
      <c r="W20" s="72">
        <v>501</v>
      </c>
      <c r="X20" s="66"/>
      <c r="Y20" s="66"/>
      <c r="Z20" s="66"/>
      <c r="AA20" s="66"/>
      <c r="AB20" s="66"/>
      <c r="AC20" s="66"/>
      <c r="AD20" s="66"/>
      <c r="AE20" s="66"/>
      <c r="AF20" s="66"/>
      <c r="AG20" s="66"/>
      <c r="AH20" s="66"/>
      <c r="AI20" s="66"/>
      <c r="AJ20" s="66"/>
      <c r="AK20" s="66"/>
      <c r="AL20" s="66"/>
      <c r="AM20" s="66"/>
      <c r="AN20" s="66"/>
      <c r="AO20" s="66"/>
      <c r="AP20" s="66"/>
      <c r="AQ20" s="66"/>
      <c r="AR20" s="70" t="s">
        <v>36</v>
      </c>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70" t="s">
        <v>70</v>
      </c>
      <c r="CB20" s="66"/>
      <c r="CC20" s="66"/>
      <c r="CD20" s="66"/>
      <c r="CE20" s="66"/>
      <c r="CF20" s="66"/>
      <c r="CG20" s="66"/>
      <c r="CH20" s="66"/>
      <c r="CI20" s="66"/>
    </row>
    <row r="21" spans="1:87" ht="14.5" hidden="1" customHeight="1">
      <c r="A21" s="69" t="s">
        <v>909</v>
      </c>
      <c r="B21" s="69">
        <v>17</v>
      </c>
      <c r="C21" s="92" t="s">
        <v>2332</v>
      </c>
      <c r="D21" s="78" t="s">
        <v>504</v>
      </c>
      <c r="E21" s="79" t="s">
        <v>536</v>
      </c>
      <c r="F21" s="70" t="s">
        <v>1059</v>
      </c>
      <c r="G21" s="70" t="s">
        <v>1063</v>
      </c>
      <c r="H21" s="66" t="s">
        <v>72</v>
      </c>
      <c r="I21" s="66" t="s">
        <v>71</v>
      </c>
      <c r="J21" s="73">
        <v>2</v>
      </c>
      <c r="K21" s="66"/>
      <c r="L21" s="70" t="s">
        <v>430</v>
      </c>
      <c r="M21" s="66" t="e">
        <f t="shared" si="0"/>
        <v>#N/A</v>
      </c>
      <c r="N21" s="82" t="s">
        <v>951</v>
      </c>
      <c r="O21" s="82" t="s">
        <v>952</v>
      </c>
      <c r="P21" s="66" t="s">
        <v>1067</v>
      </c>
      <c r="Q21" s="66"/>
      <c r="R21" s="82" t="s">
        <v>432</v>
      </c>
      <c r="S21" s="66"/>
      <c r="T21" s="66"/>
      <c r="U21" s="82" t="s">
        <v>499</v>
      </c>
      <c r="V21" s="66"/>
      <c r="W21" s="86">
        <v>500</v>
      </c>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row>
    <row r="22" spans="1:87" ht="14.5" hidden="1" customHeight="1">
      <c r="A22" s="69" t="s">
        <v>205</v>
      </c>
      <c r="B22" s="69">
        <v>18</v>
      </c>
      <c r="C22" s="92"/>
      <c r="D22" s="70" t="s">
        <v>294</v>
      </c>
      <c r="E22" s="70"/>
      <c r="F22" s="70" t="s">
        <v>1060</v>
      </c>
      <c r="G22" s="70" t="s">
        <v>1063</v>
      </c>
      <c r="H22" s="70" t="s">
        <v>197</v>
      </c>
      <c r="I22" s="70" t="s">
        <v>84</v>
      </c>
      <c r="J22" s="70">
        <v>3</v>
      </c>
      <c r="K22" s="70"/>
      <c r="L22" s="70" t="s">
        <v>430</v>
      </c>
      <c r="M22" s="66" t="e">
        <f t="shared" si="0"/>
        <v>#N/A</v>
      </c>
      <c r="N22" s="70" t="s">
        <v>177</v>
      </c>
      <c r="O22" s="66"/>
      <c r="P22" s="66"/>
      <c r="Q22" s="66"/>
      <c r="R22" s="71" t="s">
        <v>241</v>
      </c>
      <c r="S22" s="70" t="s">
        <v>293</v>
      </c>
      <c r="T22" s="66"/>
      <c r="U22" s="70" t="s">
        <v>63</v>
      </c>
      <c r="V22" s="66"/>
      <c r="W22" s="72" t="s">
        <v>471</v>
      </c>
      <c r="X22" s="66"/>
      <c r="Y22" s="66"/>
      <c r="Z22" s="66"/>
      <c r="AA22" s="66"/>
      <c r="AB22" s="66"/>
      <c r="AC22" s="66"/>
      <c r="AD22" s="66"/>
      <c r="AE22" s="66"/>
      <c r="AF22" s="66"/>
      <c r="AG22" s="66"/>
      <c r="AH22" s="66"/>
      <c r="AI22" s="66"/>
      <c r="AJ22" s="66"/>
      <c r="AK22" s="66"/>
      <c r="AL22" s="66"/>
      <c r="AM22" s="66"/>
      <c r="AN22" s="66"/>
      <c r="AO22" s="66"/>
      <c r="AP22" s="66"/>
      <c r="AQ22" s="66"/>
      <c r="AR22" s="70" t="s">
        <v>36</v>
      </c>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70"/>
      <c r="CB22" s="66"/>
      <c r="CC22" s="66"/>
      <c r="CD22" s="66"/>
      <c r="CE22" s="66"/>
      <c r="CF22" s="66"/>
      <c r="CG22" s="66"/>
      <c r="CH22" s="66"/>
      <c r="CI22" s="66"/>
    </row>
    <row r="23" spans="1:87" ht="14.5" hidden="1" customHeight="1">
      <c r="A23" s="69" t="s">
        <v>205</v>
      </c>
      <c r="B23" s="69">
        <v>19</v>
      </c>
      <c r="C23" s="92"/>
      <c r="D23" s="70" t="s">
        <v>292</v>
      </c>
      <c r="E23" s="70"/>
      <c r="F23" s="70" t="s">
        <v>1060</v>
      </c>
      <c r="G23" s="70" t="s">
        <v>1063</v>
      </c>
      <c r="H23" s="70"/>
      <c r="I23" s="70"/>
      <c r="J23" s="70">
        <v>1</v>
      </c>
      <c r="K23" s="70"/>
      <c r="L23" s="70" t="s">
        <v>430</v>
      </c>
      <c r="M23" s="66" t="e">
        <f t="shared" si="0"/>
        <v>#N/A</v>
      </c>
      <c r="N23" s="70" t="s">
        <v>177</v>
      </c>
      <c r="O23" s="66" t="s">
        <v>566</v>
      </c>
      <c r="P23" s="66" t="s">
        <v>1067</v>
      </c>
      <c r="Q23" s="66"/>
      <c r="R23" s="71" t="s">
        <v>237</v>
      </c>
      <c r="S23" s="70" t="s">
        <v>249</v>
      </c>
      <c r="T23" s="66"/>
      <c r="U23" s="70"/>
      <c r="V23" s="66"/>
      <c r="W23" s="72">
        <v>55.2</v>
      </c>
      <c r="X23" s="66"/>
      <c r="Y23" s="66"/>
      <c r="Z23" s="66"/>
      <c r="AA23" s="66"/>
      <c r="AB23" s="66"/>
      <c r="AC23" s="66"/>
      <c r="AD23" s="66"/>
      <c r="AE23" s="66"/>
      <c r="AF23" s="66"/>
      <c r="AG23" s="66"/>
      <c r="AH23" s="66"/>
      <c r="AI23" s="66"/>
      <c r="AJ23" s="66"/>
      <c r="AK23" s="66"/>
      <c r="AL23" s="66"/>
      <c r="AM23" s="66"/>
      <c r="AN23" s="66"/>
      <c r="AO23" s="66"/>
      <c r="AP23" s="66"/>
      <c r="AQ23" s="66"/>
      <c r="AR23" s="70" t="s">
        <v>36</v>
      </c>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70"/>
      <c r="CB23" s="66"/>
      <c r="CC23" s="66"/>
      <c r="CD23" s="66"/>
      <c r="CE23" s="66"/>
      <c r="CF23" s="66"/>
      <c r="CG23" s="66"/>
      <c r="CH23" s="66"/>
      <c r="CI23" s="66"/>
    </row>
    <row r="24" spans="1:87" ht="14.5" hidden="1" customHeight="1">
      <c r="A24" s="69" t="s">
        <v>205</v>
      </c>
      <c r="B24" s="69">
        <v>20</v>
      </c>
      <c r="C24" s="92"/>
      <c r="D24" s="70" t="s">
        <v>291</v>
      </c>
      <c r="E24" s="70"/>
      <c r="F24" s="70" t="s">
        <v>1060</v>
      </c>
      <c r="G24" s="70" t="s">
        <v>1063</v>
      </c>
      <c r="H24" s="70" t="s">
        <v>197</v>
      </c>
      <c r="I24" s="70" t="s">
        <v>84</v>
      </c>
      <c r="J24" s="70">
        <v>1</v>
      </c>
      <c r="K24" s="70"/>
      <c r="L24" s="70" t="s">
        <v>430</v>
      </c>
      <c r="M24" s="66" t="e">
        <f t="shared" si="0"/>
        <v>#N/A</v>
      </c>
      <c r="N24" s="70" t="s">
        <v>177</v>
      </c>
      <c r="O24" s="66" t="s">
        <v>567</v>
      </c>
      <c r="P24" s="66" t="s">
        <v>1066</v>
      </c>
      <c r="Q24" s="66"/>
      <c r="R24" s="71" t="s">
        <v>203</v>
      </c>
      <c r="S24" s="70" t="s">
        <v>227</v>
      </c>
      <c r="T24" s="66"/>
      <c r="U24" s="70" t="s">
        <v>63</v>
      </c>
      <c r="V24" s="66"/>
      <c r="W24" s="72">
        <v>7045</v>
      </c>
      <c r="X24" s="66"/>
      <c r="Y24" s="66"/>
      <c r="Z24" s="66"/>
      <c r="AA24" s="66"/>
      <c r="AB24" s="66"/>
      <c r="AC24" s="66"/>
      <c r="AD24" s="66"/>
      <c r="AE24" s="66"/>
      <c r="AF24" s="66"/>
      <c r="AG24" s="66"/>
      <c r="AH24" s="66"/>
      <c r="AI24" s="66"/>
      <c r="AJ24" s="66"/>
      <c r="AK24" s="66"/>
      <c r="AL24" s="66"/>
      <c r="AM24" s="66"/>
      <c r="AN24" s="66"/>
      <c r="AO24" s="66"/>
      <c r="AP24" s="66"/>
      <c r="AQ24" s="66"/>
      <c r="AR24" s="70" t="s">
        <v>36</v>
      </c>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70"/>
      <c r="CB24" s="66"/>
      <c r="CC24" s="66"/>
      <c r="CD24" s="66"/>
      <c r="CE24" s="66"/>
      <c r="CF24" s="66"/>
      <c r="CG24" s="66"/>
      <c r="CH24" s="66"/>
      <c r="CI24" s="66"/>
    </row>
    <row r="25" spans="1:87" ht="14.5" hidden="1" customHeight="1">
      <c r="A25" s="69" t="s">
        <v>205</v>
      </c>
      <c r="B25" s="69">
        <v>21</v>
      </c>
      <c r="C25" s="92"/>
      <c r="D25" s="70" t="s">
        <v>290</v>
      </c>
      <c r="E25" s="70"/>
      <c r="F25" s="70" t="s">
        <v>1060</v>
      </c>
      <c r="G25" s="70" t="s">
        <v>1063</v>
      </c>
      <c r="H25" s="70"/>
      <c r="I25" s="70"/>
      <c r="J25" s="70">
        <v>1</v>
      </c>
      <c r="K25" s="70"/>
      <c r="L25" s="70" t="s">
        <v>430</v>
      </c>
      <c r="M25" s="66" t="e">
        <f t="shared" si="0"/>
        <v>#N/A</v>
      </c>
      <c r="N25" s="70" t="s">
        <v>177</v>
      </c>
      <c r="O25" s="66" t="s">
        <v>567</v>
      </c>
      <c r="P25" s="66" t="s">
        <v>1066</v>
      </c>
      <c r="Q25" s="66"/>
      <c r="R25" s="71" t="s">
        <v>203</v>
      </c>
      <c r="S25" s="70" t="s">
        <v>271</v>
      </c>
      <c r="T25" s="66"/>
      <c r="U25" s="70"/>
      <c r="V25" s="66"/>
      <c r="W25" s="72">
        <v>5402.9</v>
      </c>
      <c r="X25" s="66"/>
      <c r="Y25" s="66"/>
      <c r="Z25" s="66"/>
      <c r="AA25" s="66"/>
      <c r="AB25" s="66"/>
      <c r="AC25" s="66"/>
      <c r="AD25" s="66"/>
      <c r="AE25" s="66"/>
      <c r="AF25" s="66"/>
      <c r="AG25" s="66"/>
      <c r="AH25" s="66"/>
      <c r="AI25" s="66"/>
      <c r="AJ25" s="66"/>
      <c r="AK25" s="66"/>
      <c r="AL25" s="66"/>
      <c r="AM25" s="66"/>
      <c r="AN25" s="66"/>
      <c r="AO25" s="66"/>
      <c r="AP25" s="66"/>
      <c r="AQ25" s="66"/>
      <c r="AR25" s="70" t="s">
        <v>27</v>
      </c>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70"/>
      <c r="CB25" s="66"/>
      <c r="CC25" s="66"/>
      <c r="CD25" s="66"/>
      <c r="CE25" s="66"/>
      <c r="CF25" s="66"/>
      <c r="CG25" s="66"/>
      <c r="CH25" s="66"/>
      <c r="CI25" s="66"/>
    </row>
    <row r="26" spans="1:87" ht="14.5" hidden="1" customHeight="1">
      <c r="A26" s="69" t="s">
        <v>205</v>
      </c>
      <c r="B26" s="69">
        <v>22</v>
      </c>
      <c r="C26" s="92"/>
      <c r="D26" s="70" t="s">
        <v>289</v>
      </c>
      <c r="E26" s="70"/>
      <c r="F26" s="70" t="s">
        <v>1060</v>
      </c>
      <c r="G26" s="70" t="s">
        <v>1063</v>
      </c>
      <c r="H26" s="70" t="s">
        <v>72</v>
      </c>
      <c r="I26" s="70" t="s">
        <v>84</v>
      </c>
      <c r="J26" s="70">
        <v>1</v>
      </c>
      <c r="K26" s="70"/>
      <c r="L26" s="70" t="s">
        <v>430</v>
      </c>
      <c r="M26" s="66" t="e">
        <f t="shared" si="0"/>
        <v>#N/A</v>
      </c>
      <c r="N26" s="70" t="s">
        <v>177</v>
      </c>
      <c r="O26" s="66" t="s">
        <v>507</v>
      </c>
      <c r="P26" s="66" t="s">
        <v>1066</v>
      </c>
      <c r="Q26" s="66"/>
      <c r="R26" s="71" t="s">
        <v>224</v>
      </c>
      <c r="S26" s="70" t="s">
        <v>247</v>
      </c>
      <c r="T26" s="66"/>
      <c r="U26" s="70" t="s">
        <v>63</v>
      </c>
      <c r="V26" s="66"/>
      <c r="W26" s="72">
        <v>613</v>
      </c>
      <c r="X26" s="66"/>
      <c r="Y26" s="66"/>
      <c r="Z26" s="66"/>
      <c r="AA26" s="66"/>
      <c r="AB26" s="66"/>
      <c r="AC26" s="66"/>
      <c r="AD26" s="66"/>
      <c r="AE26" s="66"/>
      <c r="AF26" s="66"/>
      <c r="AG26" s="66"/>
      <c r="AH26" s="66"/>
      <c r="AI26" s="66"/>
      <c r="AJ26" s="66"/>
      <c r="AK26" s="66"/>
      <c r="AL26" s="66"/>
      <c r="AM26" s="66"/>
      <c r="AN26" s="66"/>
      <c r="AO26" s="66"/>
      <c r="AP26" s="66"/>
      <c r="AQ26" s="66"/>
      <c r="AR26" s="70" t="s">
        <v>36</v>
      </c>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70" t="s">
        <v>79</v>
      </c>
      <c r="CB26" s="66"/>
      <c r="CC26" s="66"/>
      <c r="CD26" s="66"/>
      <c r="CE26" s="66"/>
      <c r="CF26" s="66"/>
      <c r="CG26" s="66"/>
      <c r="CH26" s="66"/>
      <c r="CI26" s="66"/>
    </row>
    <row r="27" spans="1:87" ht="14.5" hidden="1" customHeight="1">
      <c r="A27" s="69" t="s">
        <v>205</v>
      </c>
      <c r="B27" s="69">
        <v>23</v>
      </c>
      <c r="C27" s="92"/>
      <c r="D27" s="70" t="s">
        <v>288</v>
      </c>
      <c r="E27" s="70" t="s">
        <v>287</v>
      </c>
      <c r="F27" s="70" t="s">
        <v>1059</v>
      </c>
      <c r="G27" s="70" t="s">
        <v>1041</v>
      </c>
      <c r="H27" s="70" t="s">
        <v>72</v>
      </c>
      <c r="I27" s="70" t="s">
        <v>84</v>
      </c>
      <c r="J27" s="70">
        <v>1</v>
      </c>
      <c r="K27" s="70"/>
      <c r="L27" s="70" t="s">
        <v>430</v>
      </c>
      <c r="M27" s="66" t="e">
        <f t="shared" si="0"/>
        <v>#N/A</v>
      </c>
      <c r="N27" s="70" t="s">
        <v>177</v>
      </c>
      <c r="O27" s="66" t="s">
        <v>464</v>
      </c>
      <c r="P27" s="66" t="s">
        <v>1066</v>
      </c>
      <c r="Q27" s="66"/>
      <c r="R27" s="71" t="s">
        <v>224</v>
      </c>
      <c r="S27" s="70" t="s">
        <v>247</v>
      </c>
      <c r="T27" s="66"/>
      <c r="U27" s="70" t="s">
        <v>63</v>
      </c>
      <c r="V27" s="66"/>
      <c r="W27" s="72">
        <v>5800</v>
      </c>
      <c r="X27" s="66"/>
      <c r="Y27" s="66"/>
      <c r="Z27" s="66"/>
      <c r="AA27" s="66"/>
      <c r="AB27" s="66"/>
      <c r="AC27" s="66"/>
      <c r="AD27" s="66"/>
      <c r="AE27" s="66"/>
      <c r="AF27" s="66"/>
      <c r="AG27" s="66"/>
      <c r="AH27" s="66"/>
      <c r="AI27" s="66"/>
      <c r="AJ27" s="66"/>
      <c r="AK27" s="66"/>
      <c r="AL27" s="66"/>
      <c r="AM27" s="66"/>
      <c r="AN27" s="66"/>
      <c r="AO27" s="66"/>
      <c r="AP27" s="66"/>
      <c r="AQ27" s="66"/>
      <c r="AR27" s="70" t="s">
        <v>45</v>
      </c>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70" t="s">
        <v>79</v>
      </c>
      <c r="CB27" s="66"/>
      <c r="CC27" s="66"/>
      <c r="CD27" s="66"/>
      <c r="CE27" s="66"/>
      <c r="CF27" s="66"/>
      <c r="CG27" s="66"/>
      <c r="CH27" s="66"/>
      <c r="CI27" s="66"/>
    </row>
    <row r="28" spans="1:87" ht="14.5" hidden="1" customHeight="1">
      <c r="A28" s="69" t="s">
        <v>205</v>
      </c>
      <c r="B28" s="69">
        <v>24</v>
      </c>
      <c r="C28" s="92"/>
      <c r="D28" s="70" t="s">
        <v>286</v>
      </c>
      <c r="E28" s="70" t="s">
        <v>285</v>
      </c>
      <c r="F28" s="70" t="s">
        <v>1060</v>
      </c>
      <c r="G28" s="70" t="s">
        <v>1063</v>
      </c>
      <c r="H28" s="70" t="s">
        <v>197</v>
      </c>
      <c r="I28" s="70" t="s">
        <v>84</v>
      </c>
      <c r="J28" s="70">
        <v>3</v>
      </c>
      <c r="K28" s="70"/>
      <c r="L28" s="70" t="s">
        <v>430</v>
      </c>
      <c r="M28" s="66" t="e">
        <f t="shared" si="0"/>
        <v>#N/A</v>
      </c>
      <c r="N28" s="70" t="s">
        <v>177</v>
      </c>
      <c r="O28" s="66" t="s">
        <v>568</v>
      </c>
      <c r="P28" s="66" t="s">
        <v>1066</v>
      </c>
      <c r="Q28" s="66"/>
      <c r="R28" s="71" t="s">
        <v>241</v>
      </c>
      <c r="S28" s="70" t="s">
        <v>240</v>
      </c>
      <c r="T28" s="66"/>
      <c r="U28" s="70" t="s">
        <v>63</v>
      </c>
      <c r="V28" s="66"/>
      <c r="W28" s="72">
        <v>74.5</v>
      </c>
      <c r="X28" s="66"/>
      <c r="Y28" s="66"/>
      <c r="Z28" s="66"/>
      <c r="AA28" s="66"/>
      <c r="AB28" s="66"/>
      <c r="AC28" s="66"/>
      <c r="AD28" s="66"/>
      <c r="AE28" s="66"/>
      <c r="AF28" s="66"/>
      <c r="AG28" s="66"/>
      <c r="AH28" s="66"/>
      <c r="AI28" s="66"/>
      <c r="AJ28" s="66"/>
      <c r="AK28" s="66"/>
      <c r="AL28" s="66"/>
      <c r="AM28" s="66"/>
      <c r="AN28" s="66"/>
      <c r="AO28" s="66"/>
      <c r="AP28" s="66"/>
      <c r="AQ28" s="66"/>
      <c r="AR28" s="70" t="s">
        <v>45</v>
      </c>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70"/>
      <c r="CB28" s="66"/>
      <c r="CC28" s="66"/>
      <c r="CD28" s="66"/>
      <c r="CE28" s="66"/>
      <c r="CF28" s="66"/>
      <c r="CG28" s="66"/>
      <c r="CH28" s="66"/>
      <c r="CI28" s="66"/>
    </row>
    <row r="29" spans="1:87" ht="14.5" hidden="1" customHeight="1">
      <c r="A29" s="69" t="s">
        <v>205</v>
      </c>
      <c r="B29" s="69">
        <v>25</v>
      </c>
      <c r="C29" s="92"/>
      <c r="D29" s="70" t="s">
        <v>284</v>
      </c>
      <c r="E29" s="70"/>
      <c r="F29" s="70" t="s">
        <v>1060</v>
      </c>
      <c r="G29" s="70" t="s">
        <v>1063</v>
      </c>
      <c r="H29" s="70" t="s">
        <v>197</v>
      </c>
      <c r="I29" s="70" t="s">
        <v>84</v>
      </c>
      <c r="J29" s="70">
        <v>1</v>
      </c>
      <c r="K29" s="70"/>
      <c r="L29" s="70" t="s">
        <v>430</v>
      </c>
      <c r="M29" s="66" t="e">
        <f t="shared" si="0"/>
        <v>#N/A</v>
      </c>
      <c r="N29" s="70" t="s">
        <v>177</v>
      </c>
      <c r="O29" s="66" t="s">
        <v>567</v>
      </c>
      <c r="P29" s="66" t="s">
        <v>1066</v>
      </c>
      <c r="Q29" s="66"/>
      <c r="R29" s="71" t="s">
        <v>203</v>
      </c>
      <c r="S29" s="70" t="s">
        <v>227</v>
      </c>
      <c r="T29" s="66"/>
      <c r="U29" s="70" t="s">
        <v>38</v>
      </c>
      <c r="V29" s="66"/>
      <c r="W29" s="72">
        <v>21070</v>
      </c>
      <c r="X29" s="66"/>
      <c r="Y29" s="66"/>
      <c r="Z29" s="66"/>
      <c r="AA29" s="66"/>
      <c r="AB29" s="66"/>
      <c r="AC29" s="66"/>
      <c r="AD29" s="66"/>
      <c r="AE29" s="66"/>
      <c r="AF29" s="66"/>
      <c r="AG29" s="66"/>
      <c r="AH29" s="66"/>
      <c r="AI29" s="66"/>
      <c r="AJ29" s="66"/>
      <c r="AK29" s="66"/>
      <c r="AL29" s="66"/>
      <c r="AM29" s="66"/>
      <c r="AN29" s="66"/>
      <c r="AO29" s="66"/>
      <c r="AP29" s="66"/>
      <c r="AQ29" s="66"/>
      <c r="AR29" s="70" t="s">
        <v>36</v>
      </c>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70"/>
      <c r="CB29" s="66"/>
      <c r="CC29" s="66"/>
      <c r="CD29" s="66"/>
      <c r="CE29" s="66"/>
      <c r="CF29" s="66"/>
      <c r="CG29" s="66"/>
      <c r="CH29" s="66"/>
      <c r="CI29" s="66"/>
    </row>
    <row r="30" spans="1:87" ht="14.5" hidden="1" customHeight="1">
      <c r="A30" s="69" t="s">
        <v>205</v>
      </c>
      <c r="B30" s="69">
        <v>26</v>
      </c>
      <c r="C30" s="92"/>
      <c r="D30" s="70" t="s">
        <v>280</v>
      </c>
      <c r="E30" s="70"/>
      <c r="F30" s="70" t="s">
        <v>1060</v>
      </c>
      <c r="G30" s="70" t="s">
        <v>1063</v>
      </c>
      <c r="H30" s="70"/>
      <c r="I30" s="70"/>
      <c r="J30" s="70">
        <v>1</v>
      </c>
      <c r="K30" s="70"/>
      <c r="L30" s="70" t="s">
        <v>430</v>
      </c>
      <c r="M30" s="66" t="e">
        <f t="shared" si="0"/>
        <v>#N/A</v>
      </c>
      <c r="N30" s="70" t="s">
        <v>177</v>
      </c>
      <c r="O30" s="66" t="s">
        <v>570</v>
      </c>
      <c r="P30" s="66" t="s">
        <v>1067</v>
      </c>
      <c r="Q30" s="66"/>
      <c r="R30" s="71" t="s">
        <v>237</v>
      </c>
      <c r="S30" s="70" t="s">
        <v>249</v>
      </c>
      <c r="T30" s="66"/>
      <c r="U30" s="70"/>
      <c r="V30" s="66"/>
      <c r="W30" s="72">
        <v>169</v>
      </c>
      <c r="X30" s="66"/>
      <c r="Y30" s="66"/>
      <c r="Z30" s="66"/>
      <c r="AA30" s="66"/>
      <c r="AB30" s="66"/>
      <c r="AC30" s="66"/>
      <c r="AD30" s="66"/>
      <c r="AE30" s="66"/>
      <c r="AF30" s="66"/>
      <c r="AG30" s="66"/>
      <c r="AH30" s="66"/>
      <c r="AI30" s="66"/>
      <c r="AJ30" s="66"/>
      <c r="AK30" s="66"/>
      <c r="AL30" s="66"/>
      <c r="AM30" s="66"/>
      <c r="AN30" s="66"/>
      <c r="AO30" s="66"/>
      <c r="AP30" s="66"/>
      <c r="AQ30" s="66"/>
      <c r="AR30" s="70" t="s">
        <v>36</v>
      </c>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70"/>
      <c r="CB30" s="66"/>
      <c r="CC30" s="66"/>
      <c r="CD30" s="66"/>
      <c r="CE30" s="66"/>
      <c r="CF30" s="66"/>
      <c r="CG30" s="66"/>
      <c r="CH30" s="66"/>
      <c r="CI30" s="66"/>
    </row>
    <row r="31" spans="1:87" ht="14.5" hidden="1" customHeight="1">
      <c r="A31" s="69" t="s">
        <v>17</v>
      </c>
      <c r="B31" s="69">
        <v>27</v>
      </c>
      <c r="C31" s="92"/>
      <c r="D31" s="73" t="s">
        <v>46</v>
      </c>
      <c r="E31" s="73"/>
      <c r="F31" s="70" t="s">
        <v>1060</v>
      </c>
      <c r="G31" s="70" t="s">
        <v>1063</v>
      </c>
      <c r="H31" s="74"/>
      <c r="I31" s="74"/>
      <c r="J31" s="73">
        <v>2</v>
      </c>
      <c r="K31" s="73"/>
      <c r="L31" s="70" t="s">
        <v>430</v>
      </c>
      <c r="M31" s="66" t="e">
        <f t="shared" si="0"/>
        <v>#N/A</v>
      </c>
      <c r="N31" s="73" t="s">
        <v>26</v>
      </c>
      <c r="O31" s="66" t="s">
        <v>601</v>
      </c>
      <c r="P31" s="66" t="s">
        <v>1067</v>
      </c>
      <c r="Q31" s="66"/>
      <c r="R31" s="75"/>
      <c r="S31" s="75"/>
      <c r="T31" s="66"/>
      <c r="U31" s="73" t="s">
        <v>38</v>
      </c>
      <c r="V31" s="66"/>
      <c r="W31" s="77">
        <v>19000</v>
      </c>
      <c r="X31" s="66"/>
      <c r="Y31" s="66"/>
      <c r="Z31" s="66"/>
      <c r="AA31" s="66"/>
      <c r="AB31" s="66"/>
      <c r="AC31" s="66"/>
      <c r="AD31" s="66"/>
      <c r="AE31" s="66"/>
      <c r="AF31" s="66"/>
      <c r="AG31" s="66"/>
      <c r="AH31" s="66"/>
      <c r="AI31" s="66"/>
      <c r="AJ31" s="66"/>
      <c r="AK31" s="66"/>
      <c r="AL31" s="66"/>
      <c r="AM31" s="66"/>
      <c r="AN31" s="66"/>
      <c r="AO31" s="66"/>
      <c r="AP31" s="66"/>
      <c r="AQ31" s="66"/>
      <c r="AR31" s="70" t="s">
        <v>45</v>
      </c>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73"/>
      <c r="CB31" s="66"/>
      <c r="CC31" s="66"/>
      <c r="CD31" s="66"/>
      <c r="CE31" s="66"/>
      <c r="CF31" s="66"/>
      <c r="CG31" s="66"/>
      <c r="CH31" s="66"/>
      <c r="CI31" s="66"/>
    </row>
    <row r="32" spans="1:87" ht="14.5" hidden="1" customHeight="1">
      <c r="A32" s="69" t="s">
        <v>17</v>
      </c>
      <c r="B32" s="69">
        <v>28</v>
      </c>
      <c r="C32" s="92"/>
      <c r="D32" s="73" t="s">
        <v>64</v>
      </c>
      <c r="E32" s="73"/>
      <c r="F32" s="70" t="s">
        <v>1060</v>
      </c>
      <c r="G32" s="70" t="s">
        <v>1063</v>
      </c>
      <c r="H32" s="74"/>
      <c r="I32" s="74"/>
      <c r="J32" s="73">
        <v>1</v>
      </c>
      <c r="K32" s="73"/>
      <c r="L32" s="70" t="s">
        <v>430</v>
      </c>
      <c r="M32" s="66" t="e">
        <f t="shared" si="0"/>
        <v>#N/A</v>
      </c>
      <c r="N32" s="73" t="s">
        <v>53</v>
      </c>
      <c r="O32" s="76" t="s">
        <v>599</v>
      </c>
      <c r="P32" s="66" t="s">
        <v>1067</v>
      </c>
      <c r="Q32" s="66"/>
      <c r="R32" s="75"/>
      <c r="S32" s="75"/>
      <c r="T32" s="66"/>
      <c r="U32" s="73" t="s">
        <v>63</v>
      </c>
      <c r="V32" s="66"/>
      <c r="W32" s="77">
        <v>437</v>
      </c>
      <c r="X32" s="66"/>
      <c r="Y32" s="66"/>
      <c r="Z32" s="66"/>
      <c r="AA32" s="66"/>
      <c r="AB32" s="66"/>
      <c r="AC32" s="66"/>
      <c r="AD32" s="66"/>
      <c r="AE32" s="66"/>
      <c r="AF32" s="66"/>
      <c r="AG32" s="66"/>
      <c r="AH32" s="66"/>
      <c r="AI32" s="66"/>
      <c r="AJ32" s="66"/>
      <c r="AK32" s="66"/>
      <c r="AL32" s="66"/>
      <c r="AM32" s="66"/>
      <c r="AN32" s="66"/>
      <c r="AO32" s="66"/>
      <c r="AP32" s="66"/>
      <c r="AQ32" s="66"/>
      <c r="AR32" s="74" t="s">
        <v>27</v>
      </c>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73"/>
      <c r="CB32" s="66"/>
      <c r="CC32" s="66"/>
      <c r="CD32" s="66"/>
      <c r="CE32" s="66"/>
      <c r="CF32" s="66"/>
      <c r="CG32" s="66"/>
      <c r="CH32" s="66"/>
      <c r="CI32" s="66"/>
    </row>
    <row r="33" spans="1:87" ht="14.5" hidden="1" customHeight="1">
      <c r="A33" s="69" t="s">
        <v>82</v>
      </c>
      <c r="B33" s="69">
        <v>29</v>
      </c>
      <c r="C33" s="92"/>
      <c r="D33" s="70" t="s">
        <v>194</v>
      </c>
      <c r="E33" s="70"/>
      <c r="F33" s="70" t="s">
        <v>1060</v>
      </c>
      <c r="G33" s="70" t="s">
        <v>1063</v>
      </c>
      <c r="H33" s="70" t="s">
        <v>72</v>
      </c>
      <c r="I33" s="70" t="s">
        <v>84</v>
      </c>
      <c r="J33" s="70">
        <v>1</v>
      </c>
      <c r="K33" s="70"/>
      <c r="L33" s="70" t="s">
        <v>430</v>
      </c>
      <c r="M33" s="66" t="e">
        <f t="shared" si="0"/>
        <v>#N/A</v>
      </c>
      <c r="N33" s="71" t="s">
        <v>80</v>
      </c>
      <c r="O33" s="66" t="s">
        <v>505</v>
      </c>
      <c r="P33" s="66" t="s">
        <v>1067</v>
      </c>
      <c r="Q33" s="66"/>
      <c r="R33" s="70" t="s">
        <v>193</v>
      </c>
      <c r="S33" s="71"/>
      <c r="T33" s="66"/>
      <c r="U33" s="70" t="s">
        <v>63</v>
      </c>
      <c r="V33" s="66"/>
      <c r="W33" s="72">
        <v>392.7</v>
      </c>
      <c r="X33" s="66"/>
      <c r="Y33" s="66"/>
      <c r="Z33" s="66"/>
      <c r="AA33" s="66"/>
      <c r="AB33" s="66"/>
      <c r="AC33" s="66"/>
      <c r="AD33" s="66"/>
      <c r="AE33" s="66"/>
      <c r="AF33" s="66"/>
      <c r="AG33" s="66"/>
      <c r="AH33" s="66"/>
      <c r="AI33" s="66"/>
      <c r="AJ33" s="66"/>
      <c r="AK33" s="66"/>
      <c r="AL33" s="66"/>
      <c r="AM33" s="66"/>
      <c r="AN33" s="66"/>
      <c r="AO33" s="66"/>
      <c r="AP33" s="66"/>
      <c r="AQ33" s="66"/>
      <c r="AR33" s="70" t="s">
        <v>36</v>
      </c>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70" t="s">
        <v>79</v>
      </c>
      <c r="CB33" s="66"/>
      <c r="CC33" s="66"/>
      <c r="CD33" s="66"/>
      <c r="CE33" s="66"/>
      <c r="CF33" s="66"/>
      <c r="CG33" s="66"/>
      <c r="CH33" s="66"/>
      <c r="CI33" s="66"/>
    </row>
    <row r="34" spans="1:87" ht="14.5" hidden="1" customHeight="1">
      <c r="A34" s="69" t="s">
        <v>82</v>
      </c>
      <c r="B34" s="69">
        <v>30</v>
      </c>
      <c r="C34" s="92"/>
      <c r="D34" s="70" t="s">
        <v>170</v>
      </c>
      <c r="E34" s="70" t="s">
        <v>168</v>
      </c>
      <c r="F34" s="70" t="s">
        <v>1059</v>
      </c>
      <c r="G34" s="70" t="s">
        <v>1041</v>
      </c>
      <c r="H34" s="70" t="s">
        <v>85</v>
      </c>
      <c r="I34" s="70" t="s">
        <v>100</v>
      </c>
      <c r="J34" s="70">
        <v>2</v>
      </c>
      <c r="K34" s="70">
        <v>4</v>
      </c>
      <c r="L34" s="70" t="s">
        <v>430</v>
      </c>
      <c r="M34" s="66" t="e">
        <f t="shared" si="0"/>
        <v>#N/A</v>
      </c>
      <c r="N34" s="71" t="s">
        <v>26</v>
      </c>
      <c r="O34" s="66" t="s">
        <v>595</v>
      </c>
      <c r="P34" s="66" t="s">
        <v>1067</v>
      </c>
      <c r="Q34" s="66"/>
      <c r="R34" s="70" t="s">
        <v>169</v>
      </c>
      <c r="S34" s="71"/>
      <c r="T34" s="66"/>
      <c r="U34" s="70" t="s">
        <v>25</v>
      </c>
      <c r="V34" s="66"/>
      <c r="W34" s="72">
        <v>7.34</v>
      </c>
      <c r="X34" s="66"/>
      <c r="Y34" s="66"/>
      <c r="Z34" s="66"/>
      <c r="AA34" s="66"/>
      <c r="AB34" s="66"/>
      <c r="AC34" s="66"/>
      <c r="AD34" s="66"/>
      <c r="AE34" s="66"/>
      <c r="AF34" s="66"/>
      <c r="AG34" s="66"/>
      <c r="AH34" s="66"/>
      <c r="AI34" s="66"/>
      <c r="AJ34" s="66"/>
      <c r="AK34" s="66"/>
      <c r="AL34" s="66"/>
      <c r="AM34" s="66"/>
      <c r="AN34" s="66"/>
      <c r="AO34" s="66"/>
      <c r="AP34" s="66"/>
      <c r="AQ34" s="66"/>
      <c r="AR34" s="70" t="s">
        <v>45</v>
      </c>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70" t="s">
        <v>103</v>
      </c>
      <c r="CB34" s="66"/>
      <c r="CC34" s="66"/>
      <c r="CD34" s="66"/>
      <c r="CE34" s="66"/>
      <c r="CF34" s="66"/>
      <c r="CG34" s="66"/>
      <c r="CH34" s="66"/>
      <c r="CI34" s="66"/>
    </row>
    <row r="35" spans="1:87" ht="14.5" hidden="1" customHeight="1">
      <c r="A35" s="69" t="s">
        <v>205</v>
      </c>
      <c r="B35" s="69">
        <v>31</v>
      </c>
      <c r="C35" s="92"/>
      <c r="D35" s="70" t="s">
        <v>276</v>
      </c>
      <c r="E35" s="70"/>
      <c r="F35" s="70" t="s">
        <v>1060</v>
      </c>
      <c r="G35" s="70" t="s">
        <v>1063</v>
      </c>
      <c r="H35" s="70" t="s">
        <v>197</v>
      </c>
      <c r="I35" s="70" t="s">
        <v>84</v>
      </c>
      <c r="J35" s="70">
        <v>1</v>
      </c>
      <c r="K35" s="70">
        <v>6</v>
      </c>
      <c r="L35" s="70" t="s">
        <v>430</v>
      </c>
      <c r="M35" s="66" t="e">
        <f t="shared" si="0"/>
        <v>#N/A</v>
      </c>
      <c r="N35" s="70" t="s">
        <v>213</v>
      </c>
      <c r="O35" s="66" t="s">
        <v>466</v>
      </c>
      <c r="P35" s="66" t="s">
        <v>1066</v>
      </c>
      <c r="Q35" s="66"/>
      <c r="R35" s="71" t="s">
        <v>203</v>
      </c>
      <c r="S35" s="70" t="s">
        <v>234</v>
      </c>
      <c r="T35" s="66"/>
      <c r="U35" s="70" t="s">
        <v>63</v>
      </c>
      <c r="V35" s="66"/>
      <c r="W35" s="72">
        <v>298</v>
      </c>
      <c r="X35" s="66"/>
      <c r="Y35" s="66"/>
      <c r="Z35" s="66"/>
      <c r="AA35" s="66"/>
      <c r="AB35" s="66"/>
      <c r="AC35" s="66"/>
      <c r="AD35" s="66"/>
      <c r="AE35" s="66"/>
      <c r="AF35" s="66"/>
      <c r="AG35" s="66"/>
      <c r="AH35" s="66"/>
      <c r="AI35" s="66"/>
      <c r="AJ35" s="66"/>
      <c r="AK35" s="66"/>
      <c r="AL35" s="66"/>
      <c r="AM35" s="66"/>
      <c r="AN35" s="66"/>
      <c r="AO35" s="66"/>
      <c r="AP35" s="66"/>
      <c r="AQ35" s="66"/>
      <c r="AR35" s="70" t="s">
        <v>36</v>
      </c>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70"/>
      <c r="CB35" s="66"/>
      <c r="CC35" s="66"/>
      <c r="CD35" s="66"/>
      <c r="CE35" s="66"/>
      <c r="CF35" s="66"/>
      <c r="CG35" s="66"/>
      <c r="CH35" s="66"/>
      <c r="CI35" s="66"/>
    </row>
    <row r="36" spans="1:87" ht="14.5" hidden="1" customHeight="1">
      <c r="A36" s="69" t="s">
        <v>82</v>
      </c>
      <c r="B36" s="69">
        <v>32</v>
      </c>
      <c r="C36" s="92"/>
      <c r="D36" s="70" t="s">
        <v>190</v>
      </c>
      <c r="E36" s="70"/>
      <c r="F36" s="70" t="s">
        <v>1060</v>
      </c>
      <c r="G36" s="70" t="s">
        <v>1063</v>
      </c>
      <c r="H36" s="70"/>
      <c r="I36" s="70"/>
      <c r="J36" s="70">
        <v>2</v>
      </c>
      <c r="K36" s="70"/>
      <c r="L36" s="70" t="s">
        <v>430</v>
      </c>
      <c r="M36" s="66" t="e">
        <f t="shared" si="0"/>
        <v>#N/A</v>
      </c>
      <c r="N36" s="71" t="s">
        <v>80</v>
      </c>
      <c r="O36" s="66" t="s">
        <v>593</v>
      </c>
      <c r="P36" s="66" t="s">
        <v>1067</v>
      </c>
      <c r="Q36" s="66"/>
      <c r="R36" s="70" t="s">
        <v>189</v>
      </c>
      <c r="S36" s="71"/>
      <c r="T36" s="66"/>
      <c r="U36" s="70"/>
      <c r="V36" s="66"/>
      <c r="W36" s="72">
        <v>9.9244719999999997</v>
      </c>
      <c r="X36" s="66"/>
      <c r="Y36" s="66"/>
      <c r="Z36" s="66"/>
      <c r="AA36" s="66"/>
      <c r="AB36" s="66"/>
      <c r="AC36" s="66"/>
      <c r="AD36" s="66"/>
      <c r="AE36" s="66"/>
      <c r="AF36" s="66"/>
      <c r="AG36" s="66"/>
      <c r="AH36" s="66"/>
      <c r="AI36" s="66"/>
      <c r="AJ36" s="66"/>
      <c r="AK36" s="66"/>
      <c r="AL36" s="66"/>
      <c r="AM36" s="66"/>
      <c r="AN36" s="66"/>
      <c r="AO36" s="66"/>
      <c r="AP36" s="66"/>
      <c r="AQ36" s="66"/>
      <c r="AR36" s="70"/>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70"/>
      <c r="CB36" s="66"/>
      <c r="CC36" s="66"/>
      <c r="CD36" s="66"/>
      <c r="CE36" s="66"/>
      <c r="CF36" s="66"/>
      <c r="CG36" s="66"/>
      <c r="CH36" s="66"/>
      <c r="CI36" s="66"/>
    </row>
    <row r="37" spans="1:87" ht="14.5" hidden="1" customHeight="1">
      <c r="A37" s="69" t="s">
        <v>205</v>
      </c>
      <c r="B37" s="69">
        <v>33</v>
      </c>
      <c r="C37" s="92"/>
      <c r="D37" s="70" t="s">
        <v>274</v>
      </c>
      <c r="E37" s="70"/>
      <c r="F37" s="70" t="s">
        <v>1060</v>
      </c>
      <c r="G37" s="70" t="s">
        <v>1063</v>
      </c>
      <c r="H37" s="70" t="s">
        <v>197</v>
      </c>
      <c r="I37" s="70" t="s">
        <v>84</v>
      </c>
      <c r="J37" s="70">
        <v>3</v>
      </c>
      <c r="K37" s="70"/>
      <c r="L37" s="70" t="s">
        <v>430</v>
      </c>
      <c r="M37" s="66" t="e">
        <f t="shared" ref="M37:M68" si="1">INDEX(bangkok_range,MATCH($D37, bangkok_name,0), MATCH(M$4, bangkok_titles,0))</f>
        <v>#N/A</v>
      </c>
      <c r="N37" s="70" t="s">
        <v>213</v>
      </c>
      <c r="O37" s="66" t="s">
        <v>431</v>
      </c>
      <c r="P37" s="66" t="s">
        <v>1066</v>
      </c>
      <c r="Q37" s="66"/>
      <c r="R37" s="71" t="s">
        <v>241</v>
      </c>
      <c r="S37" s="70" t="s">
        <v>273</v>
      </c>
      <c r="T37" s="66"/>
      <c r="U37" s="70" t="s">
        <v>63</v>
      </c>
      <c r="V37" s="66"/>
      <c r="W37" s="72">
        <v>45</v>
      </c>
      <c r="X37" s="66"/>
      <c r="Y37" s="66"/>
      <c r="Z37" s="66"/>
      <c r="AA37" s="66"/>
      <c r="AB37" s="66"/>
      <c r="AC37" s="66"/>
      <c r="AD37" s="66"/>
      <c r="AE37" s="66"/>
      <c r="AF37" s="66"/>
      <c r="AG37" s="66"/>
      <c r="AH37" s="66"/>
      <c r="AI37" s="66"/>
      <c r="AJ37" s="66"/>
      <c r="AK37" s="66"/>
      <c r="AL37" s="66"/>
      <c r="AM37" s="66"/>
      <c r="AN37" s="66"/>
      <c r="AO37" s="66"/>
      <c r="AP37" s="66"/>
      <c r="AQ37" s="66"/>
      <c r="AR37" s="70" t="s">
        <v>36</v>
      </c>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70"/>
      <c r="CB37" s="66"/>
      <c r="CC37" s="66"/>
      <c r="CD37" s="66"/>
      <c r="CE37" s="66"/>
      <c r="CF37" s="66"/>
      <c r="CG37" s="66"/>
      <c r="CH37" s="66"/>
      <c r="CI37" s="66"/>
    </row>
    <row r="38" spans="1:87" ht="14.5" hidden="1" customHeight="1">
      <c r="A38" s="69" t="s">
        <v>909</v>
      </c>
      <c r="B38" s="69">
        <v>34</v>
      </c>
      <c r="C38" s="129" t="s">
        <v>2333</v>
      </c>
      <c r="D38" t="s">
        <v>908</v>
      </c>
      <c r="E38" s="66" t="s">
        <v>912</v>
      </c>
      <c r="F38" s="70" t="s">
        <v>1059</v>
      </c>
      <c r="G38" s="70" t="s">
        <v>1063</v>
      </c>
      <c r="H38" s="66" t="s">
        <v>72</v>
      </c>
      <c r="I38" s="66" t="s">
        <v>84</v>
      </c>
      <c r="J38" s="73">
        <v>1</v>
      </c>
      <c r="K38" s="66"/>
      <c r="L38" s="70" t="s">
        <v>430</v>
      </c>
      <c r="M38" s="66" t="e">
        <f t="shared" si="1"/>
        <v>#N/A</v>
      </c>
      <c r="N38" s="82" t="s">
        <v>928</v>
      </c>
      <c r="O38" s="82" t="s">
        <v>929</v>
      </c>
      <c r="P38" s="66" t="s">
        <v>1067</v>
      </c>
      <c r="Q38" s="66"/>
      <c r="R38" s="82" t="s">
        <v>203</v>
      </c>
      <c r="S38" s="66"/>
      <c r="T38" s="66"/>
      <c r="U38" s="82" t="s">
        <v>931</v>
      </c>
      <c r="V38" s="66"/>
      <c r="W38" s="72" t="s">
        <v>471</v>
      </c>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row>
    <row r="39" spans="1:87" ht="14.5" hidden="1" customHeight="1">
      <c r="A39" s="69" t="s">
        <v>205</v>
      </c>
      <c r="B39" s="69">
        <v>35</v>
      </c>
      <c r="C39" s="92"/>
      <c r="D39" s="70" t="s">
        <v>270</v>
      </c>
      <c r="E39" s="70" t="s">
        <v>269</v>
      </c>
      <c r="F39" s="70" t="s">
        <v>1059</v>
      </c>
      <c r="G39" s="70" t="s">
        <v>1041</v>
      </c>
      <c r="H39" s="70" t="s">
        <v>197</v>
      </c>
      <c r="I39" s="70" t="s">
        <v>84</v>
      </c>
      <c r="J39" s="70">
        <v>3</v>
      </c>
      <c r="K39" s="70"/>
      <c r="L39" s="70" t="s">
        <v>430</v>
      </c>
      <c r="M39" s="66" t="e">
        <f t="shared" si="1"/>
        <v>#N/A</v>
      </c>
      <c r="N39" s="70" t="s">
        <v>213</v>
      </c>
      <c r="O39" s="66" t="s">
        <v>431</v>
      </c>
      <c r="P39" s="66" t="s">
        <v>1066</v>
      </c>
      <c r="Q39" s="66"/>
      <c r="R39" s="71" t="s">
        <v>241</v>
      </c>
      <c r="S39" s="70" t="s">
        <v>240</v>
      </c>
      <c r="T39" s="66"/>
      <c r="U39" s="70" t="s">
        <v>63</v>
      </c>
      <c r="V39" s="66"/>
      <c r="W39" s="72">
        <v>70</v>
      </c>
      <c r="X39" s="66"/>
      <c r="Y39" s="66"/>
      <c r="Z39" s="66"/>
      <c r="AA39" s="66"/>
      <c r="AB39" s="66"/>
      <c r="AC39" s="66"/>
      <c r="AD39" s="66"/>
      <c r="AE39" s="66"/>
      <c r="AF39" s="66"/>
      <c r="AG39" s="66"/>
      <c r="AH39" s="66"/>
      <c r="AI39" s="66"/>
      <c r="AJ39" s="66"/>
      <c r="AK39" s="66"/>
      <c r="AL39" s="66"/>
      <c r="AM39" s="66"/>
      <c r="AN39" s="66"/>
      <c r="AO39" s="66"/>
      <c r="AP39" s="66"/>
      <c r="AQ39" s="66"/>
      <c r="AR39" s="70" t="s">
        <v>45</v>
      </c>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70" t="s">
        <v>70</v>
      </c>
      <c r="CB39" s="66"/>
      <c r="CC39" s="66"/>
      <c r="CD39" s="66"/>
      <c r="CE39" s="66"/>
      <c r="CF39" s="66"/>
      <c r="CG39" s="66"/>
      <c r="CH39" s="66"/>
      <c r="CI39" s="66"/>
    </row>
    <row r="40" spans="1:87" ht="14.5" hidden="1" customHeight="1">
      <c r="A40" s="69" t="s">
        <v>82</v>
      </c>
      <c r="B40" s="69">
        <v>36</v>
      </c>
      <c r="C40" s="92"/>
      <c r="D40" s="70" t="s">
        <v>81</v>
      </c>
      <c r="E40" s="70" t="s">
        <v>77</v>
      </c>
      <c r="F40" s="70" t="s">
        <v>1060</v>
      </c>
      <c r="G40" s="70" t="s">
        <v>1063</v>
      </c>
      <c r="H40" s="70" t="s">
        <v>72</v>
      </c>
      <c r="I40" s="70" t="s">
        <v>71</v>
      </c>
      <c r="J40" s="70">
        <v>1</v>
      </c>
      <c r="K40" s="70"/>
      <c r="L40" s="70" t="s">
        <v>430</v>
      </c>
      <c r="M40" s="66" t="e">
        <f t="shared" si="1"/>
        <v>#N/A</v>
      </c>
      <c r="N40" s="70" t="s">
        <v>80</v>
      </c>
      <c r="O40" s="66" t="s">
        <v>598</v>
      </c>
      <c r="P40" s="66" t="s">
        <v>1067</v>
      </c>
      <c r="Q40" s="66"/>
      <c r="R40" s="71"/>
      <c r="S40" s="71"/>
      <c r="T40" s="66"/>
      <c r="U40" s="70" t="s">
        <v>25</v>
      </c>
      <c r="V40" s="66"/>
      <c r="W40" s="72">
        <v>19</v>
      </c>
      <c r="X40" s="66"/>
      <c r="Y40" s="66"/>
      <c r="Z40" s="66"/>
      <c r="AA40" s="66"/>
      <c r="AB40" s="66"/>
      <c r="AC40" s="66"/>
      <c r="AD40" s="66"/>
      <c r="AE40" s="66"/>
      <c r="AF40" s="66"/>
      <c r="AG40" s="66"/>
      <c r="AH40" s="66"/>
      <c r="AI40" s="66"/>
      <c r="AJ40" s="66"/>
      <c r="AK40" s="66"/>
      <c r="AL40" s="66"/>
      <c r="AM40" s="66"/>
      <c r="AN40" s="66"/>
      <c r="AO40" s="66"/>
      <c r="AP40" s="66"/>
      <c r="AQ40" s="66"/>
      <c r="AR40" s="70" t="s">
        <v>36</v>
      </c>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70" t="s">
        <v>79</v>
      </c>
      <c r="CB40" s="66"/>
      <c r="CC40" s="66"/>
      <c r="CD40" s="66"/>
      <c r="CE40" s="66"/>
      <c r="CF40" s="66"/>
      <c r="CG40" s="66"/>
      <c r="CH40" s="66"/>
      <c r="CI40" s="66"/>
    </row>
    <row r="41" spans="1:87" ht="14.5" hidden="1" customHeight="1">
      <c r="A41" s="69" t="s">
        <v>205</v>
      </c>
      <c r="B41" s="69">
        <v>37</v>
      </c>
      <c r="C41" s="92"/>
      <c r="D41" s="70" t="s">
        <v>262</v>
      </c>
      <c r="E41" s="70"/>
      <c r="F41" s="70" t="s">
        <v>1060</v>
      </c>
      <c r="G41" s="70" t="s">
        <v>1063</v>
      </c>
      <c r="H41" s="70" t="s">
        <v>72</v>
      </c>
      <c r="I41" s="70" t="s">
        <v>84</v>
      </c>
      <c r="J41" s="70">
        <v>1</v>
      </c>
      <c r="K41" s="70"/>
      <c r="L41" s="70" t="s">
        <v>430</v>
      </c>
      <c r="M41" s="66" t="e">
        <f t="shared" si="1"/>
        <v>#N/A</v>
      </c>
      <c r="N41" s="70" t="s">
        <v>80</v>
      </c>
      <c r="O41" s="66" t="s">
        <v>578</v>
      </c>
      <c r="P41" s="66" t="s">
        <v>1067</v>
      </c>
      <c r="Q41" s="66"/>
      <c r="R41" s="71" t="s">
        <v>224</v>
      </c>
      <c r="S41" s="70" t="s">
        <v>247</v>
      </c>
      <c r="T41" s="66"/>
      <c r="U41" s="70" t="s">
        <v>63</v>
      </c>
      <c r="V41" s="66"/>
      <c r="W41" s="72">
        <v>408</v>
      </c>
      <c r="X41" s="66"/>
      <c r="Y41" s="66"/>
      <c r="Z41" s="66"/>
      <c r="AA41" s="66"/>
      <c r="AB41" s="66"/>
      <c r="AC41" s="66"/>
      <c r="AD41" s="66"/>
      <c r="AE41" s="66"/>
      <c r="AF41" s="66"/>
      <c r="AG41" s="66"/>
      <c r="AH41" s="66"/>
      <c r="AI41" s="66"/>
      <c r="AJ41" s="66"/>
      <c r="AK41" s="66"/>
      <c r="AL41" s="66"/>
      <c r="AM41" s="66"/>
      <c r="AN41" s="66"/>
      <c r="AO41" s="66"/>
      <c r="AP41" s="66"/>
      <c r="AQ41" s="66"/>
      <c r="AR41" s="70" t="s">
        <v>36</v>
      </c>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70" t="s">
        <v>79</v>
      </c>
      <c r="CB41" s="66"/>
      <c r="CC41" s="66"/>
      <c r="CD41" s="66"/>
      <c r="CE41" s="66"/>
      <c r="CF41" s="66"/>
      <c r="CG41" s="66"/>
      <c r="CH41" s="66"/>
      <c r="CI41" s="66"/>
    </row>
    <row r="42" spans="1:87" ht="14.5" hidden="1" customHeight="1">
      <c r="A42" s="69" t="s">
        <v>205</v>
      </c>
      <c r="B42" s="69">
        <v>38</v>
      </c>
      <c r="C42" s="92"/>
      <c r="D42" s="70" t="s">
        <v>265</v>
      </c>
      <c r="E42" s="70"/>
      <c r="F42" s="70" t="s">
        <v>1060</v>
      </c>
      <c r="G42" s="70" t="s">
        <v>1063</v>
      </c>
      <c r="H42" s="70" t="s">
        <v>72</v>
      </c>
      <c r="I42" s="70" t="s">
        <v>84</v>
      </c>
      <c r="J42" s="70">
        <v>1</v>
      </c>
      <c r="K42" s="70"/>
      <c r="L42" s="70" t="s">
        <v>430</v>
      </c>
      <c r="M42" s="66" t="e">
        <f t="shared" si="1"/>
        <v>#N/A</v>
      </c>
      <c r="N42" s="70" t="s">
        <v>80</v>
      </c>
      <c r="O42" s="66" t="s">
        <v>576</v>
      </c>
      <c r="P42" s="66" t="s">
        <v>1066</v>
      </c>
      <c r="Q42" s="66"/>
      <c r="R42" s="71" t="s">
        <v>224</v>
      </c>
      <c r="S42" s="70" t="s">
        <v>247</v>
      </c>
      <c r="T42" s="66"/>
      <c r="U42" s="70" t="s">
        <v>63</v>
      </c>
      <c r="V42" s="66"/>
      <c r="W42" s="72">
        <v>2009.7629999999999</v>
      </c>
      <c r="X42" s="66"/>
      <c r="Y42" s="66"/>
      <c r="Z42" s="66"/>
      <c r="AA42" s="66"/>
      <c r="AB42" s="66"/>
      <c r="AC42" s="66"/>
      <c r="AD42" s="66"/>
      <c r="AE42" s="66"/>
      <c r="AF42" s="66"/>
      <c r="AG42" s="66"/>
      <c r="AH42" s="66"/>
      <c r="AI42" s="66"/>
      <c r="AJ42" s="66"/>
      <c r="AK42" s="66"/>
      <c r="AL42" s="66"/>
      <c r="AM42" s="66"/>
      <c r="AN42" s="66"/>
      <c r="AO42" s="66"/>
      <c r="AP42" s="66"/>
      <c r="AQ42" s="66"/>
      <c r="AR42" s="70" t="s">
        <v>36</v>
      </c>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70" t="s">
        <v>79</v>
      </c>
      <c r="CB42" s="66"/>
      <c r="CC42" s="66"/>
      <c r="CD42" s="66"/>
      <c r="CE42" s="66"/>
      <c r="CF42" s="66"/>
      <c r="CG42" s="66"/>
      <c r="CH42" s="66"/>
      <c r="CI42" s="66"/>
    </row>
    <row r="43" spans="1:87" ht="14.5" hidden="1" customHeight="1">
      <c r="A43" s="69" t="s">
        <v>205</v>
      </c>
      <c r="B43" s="69">
        <v>39</v>
      </c>
      <c r="C43" s="92"/>
      <c r="D43" s="70" t="s">
        <v>246</v>
      </c>
      <c r="E43" s="70"/>
      <c r="F43" s="70" t="s">
        <v>1060</v>
      </c>
      <c r="G43" s="70" t="s">
        <v>1063</v>
      </c>
      <c r="H43" s="70" t="s">
        <v>197</v>
      </c>
      <c r="I43" s="70" t="s">
        <v>84</v>
      </c>
      <c r="J43" s="70">
        <v>1</v>
      </c>
      <c r="K43" s="70"/>
      <c r="L43" s="70" t="s">
        <v>430</v>
      </c>
      <c r="M43" s="66" t="e">
        <f t="shared" si="1"/>
        <v>#N/A</v>
      </c>
      <c r="N43" s="70" t="s">
        <v>26</v>
      </c>
      <c r="O43" s="66" t="s">
        <v>583</v>
      </c>
      <c r="P43" s="66" t="s">
        <v>1067</v>
      </c>
      <c r="Q43" s="66"/>
      <c r="R43" s="71" t="s">
        <v>203</v>
      </c>
      <c r="S43" s="70" t="s">
        <v>227</v>
      </c>
      <c r="T43" s="66"/>
      <c r="U43" s="70" t="s">
        <v>63</v>
      </c>
      <c r="V43" s="66"/>
      <c r="W43" s="72">
        <v>102</v>
      </c>
      <c r="X43" s="66"/>
      <c r="Y43" s="66"/>
      <c r="Z43" s="66"/>
      <c r="AA43" s="66"/>
      <c r="AB43" s="66"/>
      <c r="AC43" s="66"/>
      <c r="AD43" s="66"/>
      <c r="AE43" s="66"/>
      <c r="AF43" s="66"/>
      <c r="AG43" s="66"/>
      <c r="AH43" s="66"/>
      <c r="AI43" s="66"/>
      <c r="AJ43" s="66"/>
      <c r="AK43" s="66"/>
      <c r="AL43" s="66"/>
      <c r="AM43" s="66"/>
      <c r="AN43" s="66"/>
      <c r="AO43" s="66"/>
      <c r="AP43" s="66"/>
      <c r="AQ43" s="66"/>
      <c r="AR43" s="70" t="s">
        <v>36</v>
      </c>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70"/>
      <c r="CB43" s="66"/>
      <c r="CC43" s="66"/>
      <c r="CD43" s="66"/>
      <c r="CE43" s="66"/>
      <c r="CF43" s="66"/>
      <c r="CG43" s="66"/>
      <c r="CH43" s="66"/>
      <c r="CI43" s="66"/>
    </row>
    <row r="44" spans="1:87" ht="14.5" hidden="1" customHeight="1">
      <c r="A44" s="69" t="s">
        <v>205</v>
      </c>
      <c r="B44" s="69">
        <v>40</v>
      </c>
      <c r="C44" s="92"/>
      <c r="D44" s="70" t="s">
        <v>239</v>
      </c>
      <c r="E44" s="70"/>
      <c r="F44" s="70" t="s">
        <v>1060</v>
      </c>
      <c r="G44" s="70" t="s">
        <v>1063</v>
      </c>
      <c r="H44" s="70"/>
      <c r="I44" s="70"/>
      <c r="J44" s="70">
        <v>2</v>
      </c>
      <c r="K44" s="70">
        <v>6</v>
      </c>
      <c r="L44" s="70" t="s">
        <v>430</v>
      </c>
      <c r="M44" s="66" t="e">
        <f t="shared" si="1"/>
        <v>#N/A</v>
      </c>
      <c r="N44" s="70" t="s">
        <v>26</v>
      </c>
      <c r="O44" s="66" t="s">
        <v>586</v>
      </c>
      <c r="P44" s="66" t="s">
        <v>1067</v>
      </c>
      <c r="Q44" s="66"/>
      <c r="R44" s="71" t="s">
        <v>237</v>
      </c>
      <c r="S44" s="70" t="s">
        <v>236</v>
      </c>
      <c r="T44" s="66"/>
      <c r="U44" s="70"/>
      <c r="V44" s="66"/>
      <c r="W44" s="72">
        <v>21.625519999999998</v>
      </c>
      <c r="X44" s="66"/>
      <c r="Y44" s="66"/>
      <c r="Z44" s="66"/>
      <c r="AA44" s="66"/>
      <c r="AB44" s="66"/>
      <c r="AC44" s="66"/>
      <c r="AD44" s="66"/>
      <c r="AE44" s="66"/>
      <c r="AF44" s="66"/>
      <c r="AG44" s="66"/>
      <c r="AH44" s="66"/>
      <c r="AI44" s="66"/>
      <c r="AJ44" s="66"/>
      <c r="AK44" s="66"/>
      <c r="AL44" s="66"/>
      <c r="AM44" s="66"/>
      <c r="AN44" s="66"/>
      <c r="AO44" s="66"/>
      <c r="AP44" s="66"/>
      <c r="AQ44" s="66"/>
      <c r="AR44" s="70" t="s">
        <v>27</v>
      </c>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70"/>
      <c r="CB44" s="66"/>
      <c r="CC44" s="66"/>
      <c r="CD44" s="66"/>
      <c r="CE44" s="66"/>
      <c r="CF44" s="66"/>
      <c r="CG44" s="66"/>
      <c r="CH44" s="66"/>
      <c r="CI44" s="66"/>
    </row>
    <row r="45" spans="1:87" ht="14.5" hidden="1" customHeight="1">
      <c r="A45" s="69" t="s">
        <v>205</v>
      </c>
      <c r="B45" s="69">
        <v>41</v>
      </c>
      <c r="C45" s="92"/>
      <c r="D45" s="70" t="s">
        <v>238</v>
      </c>
      <c r="E45" s="70"/>
      <c r="F45" s="70" t="s">
        <v>1060</v>
      </c>
      <c r="G45" s="70" t="s">
        <v>1063</v>
      </c>
      <c r="H45" s="70"/>
      <c r="I45" s="70"/>
      <c r="J45" s="70">
        <v>2</v>
      </c>
      <c r="K45" s="70">
        <v>6</v>
      </c>
      <c r="L45" s="70" t="s">
        <v>430</v>
      </c>
      <c r="M45" s="66" t="e">
        <f t="shared" si="1"/>
        <v>#N/A</v>
      </c>
      <c r="N45" s="70" t="s">
        <v>26</v>
      </c>
      <c r="O45" s="66" t="s">
        <v>586</v>
      </c>
      <c r="P45" s="66" t="s">
        <v>1067</v>
      </c>
      <c r="Q45" s="66"/>
      <c r="R45" s="71" t="s">
        <v>237</v>
      </c>
      <c r="S45" s="70" t="s">
        <v>236</v>
      </c>
      <c r="T45" s="66"/>
      <c r="U45" s="70"/>
      <c r="V45" s="66"/>
      <c r="W45" s="72">
        <v>27.443255000000001</v>
      </c>
      <c r="X45" s="66"/>
      <c r="Y45" s="66"/>
      <c r="Z45" s="66"/>
      <c r="AA45" s="66"/>
      <c r="AB45" s="66"/>
      <c r="AC45" s="66"/>
      <c r="AD45" s="66"/>
      <c r="AE45" s="66"/>
      <c r="AF45" s="66"/>
      <c r="AG45" s="66"/>
      <c r="AH45" s="66"/>
      <c r="AI45" s="66"/>
      <c r="AJ45" s="66"/>
      <c r="AK45" s="66"/>
      <c r="AL45" s="66"/>
      <c r="AM45" s="66"/>
      <c r="AN45" s="66"/>
      <c r="AO45" s="66"/>
      <c r="AP45" s="66"/>
      <c r="AQ45" s="66"/>
      <c r="AR45" s="70"/>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70"/>
      <c r="CB45" s="66"/>
      <c r="CC45" s="66"/>
      <c r="CD45" s="66"/>
      <c r="CE45" s="66"/>
      <c r="CF45" s="66"/>
      <c r="CG45" s="66"/>
      <c r="CH45" s="66"/>
      <c r="CI45" s="66"/>
    </row>
    <row r="46" spans="1:87" ht="14.5" hidden="1" customHeight="1">
      <c r="A46" s="69" t="s">
        <v>205</v>
      </c>
      <c r="B46" s="69">
        <v>42</v>
      </c>
      <c r="C46" s="92"/>
      <c r="D46" s="70" t="s">
        <v>261</v>
      </c>
      <c r="E46" s="70"/>
      <c r="F46" s="70" t="s">
        <v>1060</v>
      </c>
      <c r="G46" s="70" t="s">
        <v>1063</v>
      </c>
      <c r="H46" s="70" t="s">
        <v>72</v>
      </c>
      <c r="I46" s="70" t="s">
        <v>84</v>
      </c>
      <c r="J46" s="70">
        <v>1</v>
      </c>
      <c r="K46" s="70"/>
      <c r="L46" s="70" t="s">
        <v>430</v>
      </c>
      <c r="M46" s="66" t="e">
        <f t="shared" si="1"/>
        <v>#N/A</v>
      </c>
      <c r="N46" s="70" t="s">
        <v>80</v>
      </c>
      <c r="O46" s="66" t="s">
        <v>465</v>
      </c>
      <c r="P46" s="66" t="s">
        <v>1068</v>
      </c>
      <c r="Q46" s="66"/>
      <c r="R46" s="71" t="s">
        <v>224</v>
      </c>
      <c r="S46" s="70" t="s">
        <v>247</v>
      </c>
      <c r="T46" s="66"/>
      <c r="U46" s="70" t="s">
        <v>63</v>
      </c>
      <c r="V46" s="66"/>
      <c r="W46" s="72">
        <v>1784</v>
      </c>
      <c r="X46" s="66"/>
      <c r="Y46" s="66"/>
      <c r="Z46" s="66"/>
      <c r="AA46" s="66"/>
      <c r="AB46" s="66"/>
      <c r="AC46" s="66"/>
      <c r="AD46" s="66"/>
      <c r="AE46" s="66"/>
      <c r="AF46" s="66"/>
      <c r="AG46" s="66"/>
      <c r="AH46" s="66"/>
      <c r="AI46" s="66"/>
      <c r="AJ46" s="66"/>
      <c r="AK46" s="66"/>
      <c r="AL46" s="66"/>
      <c r="AM46" s="66"/>
      <c r="AN46" s="66"/>
      <c r="AO46" s="66"/>
      <c r="AP46" s="66"/>
      <c r="AQ46" s="66"/>
      <c r="AR46" s="70" t="s">
        <v>45</v>
      </c>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70" t="s">
        <v>79</v>
      </c>
      <c r="CB46" s="66"/>
      <c r="CC46" s="66"/>
      <c r="CD46" s="66"/>
      <c r="CE46" s="66"/>
      <c r="CF46" s="66"/>
      <c r="CG46" s="66"/>
      <c r="CH46" s="66"/>
      <c r="CI46" s="66"/>
    </row>
    <row r="47" spans="1:87" ht="14.5" hidden="1" customHeight="1">
      <c r="A47" s="69" t="s">
        <v>205</v>
      </c>
      <c r="B47" s="69">
        <v>43</v>
      </c>
      <c r="C47" s="92"/>
      <c r="D47" s="70" t="s">
        <v>260</v>
      </c>
      <c r="E47" s="70"/>
      <c r="F47" s="70" t="s">
        <v>1060</v>
      </c>
      <c r="G47" s="70" t="s">
        <v>1063</v>
      </c>
      <c r="H47" s="70" t="s">
        <v>197</v>
      </c>
      <c r="I47" s="70" t="s">
        <v>84</v>
      </c>
      <c r="J47" s="70">
        <v>1</v>
      </c>
      <c r="K47" s="70"/>
      <c r="L47" s="70" t="s">
        <v>430</v>
      </c>
      <c r="M47" s="66" t="e">
        <f t="shared" si="1"/>
        <v>#N/A</v>
      </c>
      <c r="N47" s="70" t="s">
        <v>80</v>
      </c>
      <c r="O47" s="66" t="s">
        <v>579</v>
      </c>
      <c r="P47" s="66" t="s">
        <v>1067</v>
      </c>
      <c r="Q47" s="66"/>
      <c r="R47" s="71" t="s">
        <v>203</v>
      </c>
      <c r="S47" s="70" t="s">
        <v>227</v>
      </c>
      <c r="T47" s="66"/>
      <c r="U47" s="70" t="s">
        <v>63</v>
      </c>
      <c r="V47" s="66"/>
      <c r="W47" s="72">
        <v>447</v>
      </c>
      <c r="X47" s="66"/>
      <c r="Y47" s="66"/>
      <c r="Z47" s="66"/>
      <c r="AA47" s="66"/>
      <c r="AB47" s="66"/>
      <c r="AC47" s="66"/>
      <c r="AD47" s="66"/>
      <c r="AE47" s="66"/>
      <c r="AF47" s="66"/>
      <c r="AG47" s="66"/>
      <c r="AH47" s="66"/>
      <c r="AI47" s="66"/>
      <c r="AJ47" s="66"/>
      <c r="AK47" s="66"/>
      <c r="AL47" s="66"/>
      <c r="AM47" s="66"/>
      <c r="AN47" s="66"/>
      <c r="AO47" s="66"/>
      <c r="AP47" s="66"/>
      <c r="AQ47" s="66"/>
      <c r="AR47" s="70" t="s">
        <v>45</v>
      </c>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70"/>
      <c r="CB47" s="66"/>
      <c r="CC47" s="66"/>
      <c r="CD47" s="66"/>
      <c r="CE47" s="66"/>
      <c r="CF47" s="66"/>
      <c r="CG47" s="66"/>
      <c r="CH47" s="66"/>
      <c r="CI47" s="66"/>
    </row>
    <row r="48" spans="1:87" ht="14.5" hidden="1" customHeight="1">
      <c r="A48" s="69" t="s">
        <v>205</v>
      </c>
      <c r="B48" s="69">
        <v>44</v>
      </c>
      <c r="C48" s="92"/>
      <c r="D48" s="70" t="s">
        <v>279</v>
      </c>
      <c r="E48" s="70"/>
      <c r="F48" s="70" t="s">
        <v>1060</v>
      </c>
      <c r="G48" s="70" t="s">
        <v>1063</v>
      </c>
      <c r="H48" s="70"/>
      <c r="I48" s="70"/>
      <c r="J48" s="70">
        <v>1</v>
      </c>
      <c r="K48" s="70"/>
      <c r="L48" s="70" t="s">
        <v>430</v>
      </c>
      <c r="M48" s="66" t="e">
        <f t="shared" si="1"/>
        <v>#N/A</v>
      </c>
      <c r="N48" s="70" t="s">
        <v>213</v>
      </c>
      <c r="O48" s="66" t="s">
        <v>506</v>
      </c>
      <c r="P48" s="66" t="s">
        <v>1067</v>
      </c>
      <c r="Q48" s="66"/>
      <c r="R48" s="71" t="s">
        <v>224</v>
      </c>
      <c r="S48" s="70" t="s">
        <v>247</v>
      </c>
      <c r="T48" s="66"/>
      <c r="U48" s="70"/>
      <c r="V48" s="66"/>
      <c r="W48" s="72">
        <v>712</v>
      </c>
      <c r="X48" s="66"/>
      <c r="Y48" s="66"/>
      <c r="Z48" s="66"/>
      <c r="AA48" s="66"/>
      <c r="AB48" s="66"/>
      <c r="AC48" s="66"/>
      <c r="AD48" s="66"/>
      <c r="AE48" s="66"/>
      <c r="AF48" s="66"/>
      <c r="AG48" s="66"/>
      <c r="AH48" s="66"/>
      <c r="AI48" s="66"/>
      <c r="AJ48" s="66"/>
      <c r="AK48" s="66"/>
      <c r="AL48" s="66"/>
      <c r="AM48" s="66"/>
      <c r="AN48" s="66"/>
      <c r="AO48" s="66"/>
      <c r="AP48" s="66"/>
      <c r="AQ48" s="66"/>
      <c r="AR48" s="70" t="s">
        <v>36</v>
      </c>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70"/>
      <c r="CB48" s="66"/>
      <c r="CC48" s="66"/>
      <c r="CD48" s="66"/>
      <c r="CE48" s="66"/>
      <c r="CF48" s="66"/>
      <c r="CG48" s="66"/>
      <c r="CH48" s="66"/>
      <c r="CI48" s="66"/>
    </row>
    <row r="49" spans="1:87" ht="14.5" hidden="1" customHeight="1">
      <c r="A49" s="69" t="s">
        <v>205</v>
      </c>
      <c r="B49" s="69">
        <v>45</v>
      </c>
      <c r="C49" s="92"/>
      <c r="D49" s="70" t="s">
        <v>264</v>
      </c>
      <c r="E49" s="70"/>
      <c r="F49" s="70" t="s">
        <v>1060</v>
      </c>
      <c r="G49" s="70" t="s">
        <v>1063</v>
      </c>
      <c r="H49" s="70"/>
      <c r="I49" s="70"/>
      <c r="J49" s="70">
        <v>1</v>
      </c>
      <c r="K49" s="70"/>
      <c r="L49" s="70" t="s">
        <v>430</v>
      </c>
      <c r="M49" s="66" t="e">
        <f t="shared" si="1"/>
        <v>#N/A</v>
      </c>
      <c r="N49" s="70" t="s">
        <v>80</v>
      </c>
      <c r="O49" s="66" t="s">
        <v>506</v>
      </c>
      <c r="P49" s="66" t="s">
        <v>1067</v>
      </c>
      <c r="Q49" s="66"/>
      <c r="R49" s="71" t="s">
        <v>237</v>
      </c>
      <c r="S49" s="70" t="s">
        <v>249</v>
      </c>
      <c r="T49" s="66"/>
      <c r="U49" s="70"/>
      <c r="V49" s="66"/>
      <c r="W49" s="72">
        <v>3</v>
      </c>
      <c r="X49" s="66"/>
      <c r="Y49" s="66"/>
      <c r="Z49" s="66"/>
      <c r="AA49" s="66"/>
      <c r="AB49" s="66"/>
      <c r="AC49" s="66"/>
      <c r="AD49" s="66"/>
      <c r="AE49" s="66"/>
      <c r="AF49" s="66"/>
      <c r="AG49" s="66"/>
      <c r="AH49" s="66"/>
      <c r="AI49" s="66"/>
      <c r="AJ49" s="66"/>
      <c r="AK49" s="66"/>
      <c r="AL49" s="66"/>
      <c r="AM49" s="66"/>
      <c r="AN49" s="66"/>
      <c r="AO49" s="66"/>
      <c r="AP49" s="66"/>
      <c r="AQ49" s="66"/>
      <c r="AR49" s="70" t="s">
        <v>36</v>
      </c>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70"/>
      <c r="CB49" s="66"/>
      <c r="CC49" s="66"/>
      <c r="CD49" s="66"/>
      <c r="CE49" s="66"/>
      <c r="CF49" s="66"/>
      <c r="CG49" s="66"/>
      <c r="CH49" s="66"/>
      <c r="CI49" s="66"/>
    </row>
    <row r="50" spans="1:87" ht="14.5" hidden="1" customHeight="1">
      <c r="A50" s="69" t="s">
        <v>205</v>
      </c>
      <c r="B50" s="69">
        <v>46</v>
      </c>
      <c r="C50" s="92"/>
      <c r="D50" s="70" t="s">
        <v>259</v>
      </c>
      <c r="E50" s="70"/>
      <c r="F50" s="70" t="s">
        <v>1060</v>
      </c>
      <c r="G50" s="70" t="s">
        <v>1063</v>
      </c>
      <c r="H50" s="70" t="s">
        <v>85</v>
      </c>
      <c r="I50" s="70" t="s">
        <v>84</v>
      </c>
      <c r="J50" s="70">
        <v>1</v>
      </c>
      <c r="K50" s="70"/>
      <c r="L50" s="70" t="s">
        <v>430</v>
      </c>
      <c r="M50" s="66" t="e">
        <f t="shared" si="1"/>
        <v>#N/A</v>
      </c>
      <c r="N50" s="70" t="s">
        <v>80</v>
      </c>
      <c r="O50" s="66" t="s">
        <v>506</v>
      </c>
      <c r="P50" s="66" t="s">
        <v>1067</v>
      </c>
      <c r="Q50" s="66"/>
      <c r="R50" s="71" t="s">
        <v>224</v>
      </c>
      <c r="S50" s="70" t="s">
        <v>223</v>
      </c>
      <c r="T50" s="66"/>
      <c r="U50" s="70" t="s">
        <v>63</v>
      </c>
      <c r="V50" s="66"/>
      <c r="W50" s="72">
        <v>160</v>
      </c>
      <c r="X50" s="66"/>
      <c r="Y50" s="66"/>
      <c r="Z50" s="66"/>
      <c r="AA50" s="66"/>
      <c r="AB50" s="66"/>
      <c r="AC50" s="66"/>
      <c r="AD50" s="66"/>
      <c r="AE50" s="66"/>
      <c r="AF50" s="66"/>
      <c r="AG50" s="66"/>
      <c r="AH50" s="66"/>
      <c r="AI50" s="66"/>
      <c r="AJ50" s="66"/>
      <c r="AK50" s="66"/>
      <c r="AL50" s="66"/>
      <c r="AM50" s="66"/>
      <c r="AN50" s="66"/>
      <c r="AO50" s="66"/>
      <c r="AP50" s="66"/>
      <c r="AQ50" s="66"/>
      <c r="AR50" s="70" t="s">
        <v>45</v>
      </c>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70" t="s">
        <v>79</v>
      </c>
      <c r="CB50" s="66"/>
      <c r="CC50" s="66"/>
      <c r="CD50" s="66"/>
      <c r="CE50" s="66"/>
      <c r="CF50" s="66"/>
      <c r="CG50" s="66"/>
      <c r="CH50" s="66"/>
      <c r="CI50" s="66"/>
    </row>
    <row r="51" spans="1:87" ht="14.5" hidden="1" customHeight="1">
      <c r="A51" s="69" t="s">
        <v>205</v>
      </c>
      <c r="B51" s="69">
        <v>47</v>
      </c>
      <c r="C51" s="92"/>
      <c r="D51" s="70" t="s">
        <v>256</v>
      </c>
      <c r="E51" s="70"/>
      <c r="F51" s="70" t="s">
        <v>1060</v>
      </c>
      <c r="G51" s="70" t="s">
        <v>1063</v>
      </c>
      <c r="H51" s="70"/>
      <c r="I51" s="70"/>
      <c r="J51" s="70">
        <v>3</v>
      </c>
      <c r="K51" s="70"/>
      <c r="L51" s="70" t="s">
        <v>430</v>
      </c>
      <c r="M51" s="66" t="e">
        <f t="shared" si="1"/>
        <v>#N/A</v>
      </c>
      <c r="N51" s="70" t="s">
        <v>80</v>
      </c>
      <c r="O51" s="66"/>
      <c r="P51" s="66"/>
      <c r="Q51" s="66"/>
      <c r="R51" s="71" t="s">
        <v>241</v>
      </c>
      <c r="S51" s="70" t="s">
        <v>255</v>
      </c>
      <c r="T51" s="66"/>
      <c r="U51" s="70"/>
      <c r="V51" s="66"/>
      <c r="W51" s="72">
        <v>92.5</v>
      </c>
      <c r="X51" s="66"/>
      <c r="Y51" s="66"/>
      <c r="Z51" s="66"/>
      <c r="AA51" s="66"/>
      <c r="AB51" s="66"/>
      <c r="AC51" s="66"/>
      <c r="AD51" s="66"/>
      <c r="AE51" s="66"/>
      <c r="AF51" s="66"/>
      <c r="AG51" s="66"/>
      <c r="AH51" s="66"/>
      <c r="AI51" s="66"/>
      <c r="AJ51" s="66"/>
      <c r="AK51" s="66"/>
      <c r="AL51" s="66"/>
      <c r="AM51" s="66"/>
      <c r="AN51" s="66"/>
      <c r="AO51" s="66"/>
      <c r="AP51" s="66"/>
      <c r="AQ51" s="66"/>
      <c r="AR51" s="70" t="s">
        <v>27</v>
      </c>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70"/>
      <c r="CB51" s="66"/>
      <c r="CC51" s="66"/>
      <c r="CD51" s="66"/>
      <c r="CE51" s="66"/>
      <c r="CF51" s="66"/>
      <c r="CG51" s="66"/>
      <c r="CH51" s="66"/>
      <c r="CI51" s="66"/>
    </row>
    <row r="52" spans="1:87" ht="14.5" hidden="1" customHeight="1">
      <c r="A52" s="69" t="s">
        <v>205</v>
      </c>
      <c r="B52" s="69">
        <v>48</v>
      </c>
      <c r="C52" s="92"/>
      <c r="D52" s="70" t="s">
        <v>257</v>
      </c>
      <c r="E52" s="70"/>
      <c r="F52" s="70" t="s">
        <v>1060</v>
      </c>
      <c r="G52" s="70" t="s">
        <v>1063</v>
      </c>
      <c r="H52" s="70"/>
      <c r="I52" s="70"/>
      <c r="J52" s="70">
        <v>1</v>
      </c>
      <c r="K52" s="70">
        <v>6</v>
      </c>
      <c r="L52" s="70" t="s">
        <v>430</v>
      </c>
      <c r="M52" s="66" t="e">
        <f t="shared" si="1"/>
        <v>#N/A</v>
      </c>
      <c r="N52" s="70" t="s">
        <v>80</v>
      </c>
      <c r="O52" s="66" t="s">
        <v>506</v>
      </c>
      <c r="P52" s="66" t="s">
        <v>1067</v>
      </c>
      <c r="Q52" s="66"/>
      <c r="R52" s="71" t="s">
        <v>203</v>
      </c>
      <c r="S52" s="70" t="s">
        <v>234</v>
      </c>
      <c r="T52" s="66"/>
      <c r="U52" s="70"/>
      <c r="V52" s="66"/>
      <c r="W52" s="72">
        <v>93.81</v>
      </c>
      <c r="X52" s="66"/>
      <c r="Y52" s="66"/>
      <c r="Z52" s="66"/>
      <c r="AA52" s="66"/>
      <c r="AB52" s="66"/>
      <c r="AC52" s="66"/>
      <c r="AD52" s="66"/>
      <c r="AE52" s="66"/>
      <c r="AF52" s="66"/>
      <c r="AG52" s="66"/>
      <c r="AH52" s="66"/>
      <c r="AI52" s="66"/>
      <c r="AJ52" s="66"/>
      <c r="AK52" s="66"/>
      <c r="AL52" s="66"/>
      <c r="AM52" s="66"/>
      <c r="AN52" s="66"/>
      <c r="AO52" s="66"/>
      <c r="AP52" s="66"/>
      <c r="AQ52" s="66"/>
      <c r="AR52" s="70" t="s">
        <v>27</v>
      </c>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70"/>
      <c r="CB52" s="66"/>
      <c r="CC52" s="66"/>
      <c r="CD52" s="66"/>
      <c r="CE52" s="66"/>
      <c r="CF52" s="66"/>
      <c r="CG52" s="66"/>
      <c r="CH52" s="66"/>
      <c r="CI52" s="66"/>
    </row>
    <row r="53" spans="1:87" ht="14.5" hidden="1" customHeight="1">
      <c r="A53" s="69" t="s">
        <v>205</v>
      </c>
      <c r="B53" s="69">
        <v>49</v>
      </c>
      <c r="C53" s="92"/>
      <c r="D53" s="70" t="s">
        <v>251</v>
      </c>
      <c r="E53" s="70"/>
      <c r="F53" s="70" t="s">
        <v>1060</v>
      </c>
      <c r="G53" s="70" t="s">
        <v>1063</v>
      </c>
      <c r="H53" s="70"/>
      <c r="I53" s="70"/>
      <c r="J53" s="70">
        <v>1</v>
      </c>
      <c r="K53" s="70"/>
      <c r="L53" s="70" t="s">
        <v>430</v>
      </c>
      <c r="M53" s="66" t="e">
        <f t="shared" si="1"/>
        <v>#N/A</v>
      </c>
      <c r="N53" s="70" t="s">
        <v>26</v>
      </c>
      <c r="O53" s="66" t="s">
        <v>506</v>
      </c>
      <c r="P53" s="66" t="s">
        <v>1067</v>
      </c>
      <c r="Q53" s="66"/>
      <c r="R53" s="71" t="s">
        <v>224</v>
      </c>
      <c r="S53" s="70" t="s">
        <v>223</v>
      </c>
      <c r="T53" s="66"/>
      <c r="U53" s="70"/>
      <c r="V53" s="66"/>
      <c r="W53" s="72">
        <v>3564</v>
      </c>
      <c r="X53" s="66"/>
      <c r="Y53" s="66"/>
      <c r="Z53" s="66"/>
      <c r="AA53" s="66"/>
      <c r="AB53" s="66"/>
      <c r="AC53" s="66"/>
      <c r="AD53" s="66"/>
      <c r="AE53" s="66"/>
      <c r="AF53" s="66"/>
      <c r="AG53" s="66"/>
      <c r="AH53" s="66"/>
      <c r="AI53" s="66"/>
      <c r="AJ53" s="66"/>
      <c r="AK53" s="66"/>
      <c r="AL53" s="66"/>
      <c r="AM53" s="66"/>
      <c r="AN53" s="66"/>
      <c r="AO53" s="66"/>
      <c r="AP53" s="66"/>
      <c r="AQ53" s="66"/>
      <c r="AR53" s="70" t="s">
        <v>27</v>
      </c>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70"/>
      <c r="CB53" s="66"/>
      <c r="CC53" s="66"/>
      <c r="CD53" s="66"/>
      <c r="CE53" s="66"/>
      <c r="CF53" s="66"/>
      <c r="CG53" s="66"/>
      <c r="CH53" s="66"/>
      <c r="CI53" s="66"/>
    </row>
    <row r="54" spans="1:87" ht="14.5" hidden="1" customHeight="1">
      <c r="A54" s="69" t="s">
        <v>205</v>
      </c>
      <c r="B54" s="69">
        <v>50</v>
      </c>
      <c r="C54" s="92"/>
      <c r="D54" s="70" t="s">
        <v>248</v>
      </c>
      <c r="E54" s="70"/>
      <c r="F54" s="70" t="s">
        <v>1060</v>
      </c>
      <c r="G54" s="70" t="s">
        <v>1063</v>
      </c>
      <c r="H54" s="70" t="s">
        <v>72</v>
      </c>
      <c r="I54" s="70" t="s">
        <v>84</v>
      </c>
      <c r="J54" s="70">
        <v>1</v>
      </c>
      <c r="K54" s="70"/>
      <c r="L54" s="70" t="s">
        <v>430</v>
      </c>
      <c r="M54" s="66" t="e">
        <f t="shared" si="1"/>
        <v>#N/A</v>
      </c>
      <c r="N54" s="70" t="s">
        <v>26</v>
      </c>
      <c r="O54" s="66" t="s">
        <v>506</v>
      </c>
      <c r="P54" s="66" t="s">
        <v>1067</v>
      </c>
      <c r="Q54" s="66"/>
      <c r="R54" s="71" t="s">
        <v>224</v>
      </c>
      <c r="S54" s="70" t="s">
        <v>247</v>
      </c>
      <c r="T54" s="66"/>
      <c r="U54" s="70" t="s">
        <v>63</v>
      </c>
      <c r="V54" s="66"/>
      <c r="W54" s="72">
        <v>14500</v>
      </c>
      <c r="X54" s="66"/>
      <c r="Y54" s="66"/>
      <c r="Z54" s="66"/>
      <c r="AA54" s="66"/>
      <c r="AB54" s="66"/>
      <c r="AC54" s="66"/>
      <c r="AD54" s="66"/>
      <c r="AE54" s="66"/>
      <c r="AF54" s="66"/>
      <c r="AG54" s="66"/>
      <c r="AH54" s="66"/>
      <c r="AI54" s="66"/>
      <c r="AJ54" s="66"/>
      <c r="AK54" s="66"/>
      <c r="AL54" s="66"/>
      <c r="AM54" s="66"/>
      <c r="AN54" s="66"/>
      <c r="AO54" s="66"/>
      <c r="AP54" s="66"/>
      <c r="AQ54" s="66"/>
      <c r="AR54" s="70" t="s">
        <v>45</v>
      </c>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70" t="s">
        <v>79</v>
      </c>
      <c r="CB54" s="66"/>
      <c r="CC54" s="66"/>
      <c r="CD54" s="66"/>
      <c r="CE54" s="66"/>
      <c r="CF54" s="66"/>
      <c r="CG54" s="66"/>
      <c r="CH54" s="66"/>
      <c r="CI54" s="66"/>
    </row>
    <row r="55" spans="1:87" ht="14.5" hidden="1" customHeight="1">
      <c r="A55" s="69" t="s">
        <v>205</v>
      </c>
      <c r="B55" s="69">
        <v>51</v>
      </c>
      <c r="C55" s="92"/>
      <c r="D55" s="70" t="s">
        <v>250</v>
      </c>
      <c r="E55" s="70"/>
      <c r="F55" s="70" t="s">
        <v>1060</v>
      </c>
      <c r="G55" s="70" t="s">
        <v>1063</v>
      </c>
      <c r="H55" s="70"/>
      <c r="I55" s="70"/>
      <c r="J55" s="70">
        <v>1</v>
      </c>
      <c r="K55" s="70"/>
      <c r="L55" s="70" t="s">
        <v>430</v>
      </c>
      <c r="M55" s="66" t="e">
        <f t="shared" si="1"/>
        <v>#N/A</v>
      </c>
      <c r="N55" s="70" t="s">
        <v>26</v>
      </c>
      <c r="O55" s="66"/>
      <c r="P55" s="66"/>
      <c r="Q55" s="66"/>
      <c r="R55" s="71" t="s">
        <v>237</v>
      </c>
      <c r="S55" s="70" t="s">
        <v>249</v>
      </c>
      <c r="T55" s="66"/>
      <c r="U55" s="70"/>
      <c r="V55" s="66"/>
      <c r="W55" s="72">
        <v>1860</v>
      </c>
      <c r="X55" s="66"/>
      <c r="Y55" s="66"/>
      <c r="Z55" s="66"/>
      <c r="AA55" s="66"/>
      <c r="AB55" s="66"/>
      <c r="AC55" s="66"/>
      <c r="AD55" s="66"/>
      <c r="AE55" s="66"/>
      <c r="AF55" s="66"/>
      <c r="AG55" s="66"/>
      <c r="AH55" s="66"/>
      <c r="AI55" s="66"/>
      <c r="AJ55" s="66"/>
      <c r="AK55" s="66"/>
      <c r="AL55" s="66"/>
      <c r="AM55" s="66"/>
      <c r="AN55" s="66"/>
      <c r="AO55" s="66"/>
      <c r="AP55" s="66"/>
      <c r="AQ55" s="66"/>
      <c r="AR55" s="70" t="s">
        <v>27</v>
      </c>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70"/>
      <c r="CB55" s="66"/>
      <c r="CC55" s="66"/>
      <c r="CD55" s="66"/>
      <c r="CE55" s="66"/>
      <c r="CF55" s="66"/>
      <c r="CG55" s="66"/>
      <c r="CH55" s="66"/>
      <c r="CI55" s="66"/>
    </row>
    <row r="56" spans="1:87" ht="14.5" hidden="1" customHeight="1">
      <c r="A56" s="69" t="s">
        <v>82</v>
      </c>
      <c r="B56" s="69">
        <v>52</v>
      </c>
      <c r="C56" s="92"/>
      <c r="D56" s="70" t="s">
        <v>188</v>
      </c>
      <c r="E56" s="70"/>
      <c r="F56" s="70" t="s">
        <v>1060</v>
      </c>
      <c r="G56" s="70" t="s">
        <v>1063</v>
      </c>
      <c r="H56" s="70"/>
      <c r="I56" s="70"/>
      <c r="J56" s="70">
        <v>2</v>
      </c>
      <c r="K56" s="70"/>
      <c r="L56" s="70" t="s">
        <v>430</v>
      </c>
      <c r="M56" s="66" t="e">
        <f t="shared" si="1"/>
        <v>#N/A</v>
      </c>
      <c r="N56" s="71" t="s">
        <v>80</v>
      </c>
      <c r="O56" s="66" t="s">
        <v>506</v>
      </c>
      <c r="P56" s="66" t="s">
        <v>1067</v>
      </c>
      <c r="Q56" s="66"/>
      <c r="R56" s="70" t="s">
        <v>187</v>
      </c>
      <c r="S56" s="71"/>
      <c r="T56" s="66"/>
      <c r="U56" s="70"/>
      <c r="V56" s="66"/>
      <c r="W56" s="72">
        <v>10</v>
      </c>
      <c r="X56" s="66"/>
      <c r="Y56" s="66"/>
      <c r="Z56" s="66"/>
      <c r="AA56" s="66"/>
      <c r="AB56" s="66"/>
      <c r="AC56" s="66"/>
      <c r="AD56" s="66"/>
      <c r="AE56" s="66"/>
      <c r="AF56" s="66"/>
      <c r="AG56" s="66"/>
      <c r="AH56" s="66"/>
      <c r="AI56" s="66"/>
      <c r="AJ56" s="66"/>
      <c r="AK56" s="66"/>
      <c r="AL56" s="66"/>
      <c r="AM56" s="66"/>
      <c r="AN56" s="66"/>
      <c r="AO56" s="66"/>
      <c r="AP56" s="66"/>
      <c r="AQ56" s="66"/>
      <c r="AR56" s="70"/>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70"/>
      <c r="CB56" s="66"/>
      <c r="CC56" s="66"/>
      <c r="CD56" s="66"/>
      <c r="CE56" s="66"/>
      <c r="CF56" s="66"/>
      <c r="CG56" s="66"/>
      <c r="CH56" s="66"/>
      <c r="CI56" s="66"/>
    </row>
    <row r="57" spans="1:87" ht="14.5" hidden="1" customHeight="1">
      <c r="A57" s="69" t="s">
        <v>82</v>
      </c>
      <c r="B57" s="69">
        <v>53</v>
      </c>
      <c r="C57" s="92"/>
      <c r="D57" s="70" t="s">
        <v>184</v>
      </c>
      <c r="E57" s="70"/>
      <c r="F57" s="70" t="s">
        <v>1060</v>
      </c>
      <c r="G57" s="70" t="s">
        <v>1063</v>
      </c>
      <c r="H57" s="70"/>
      <c r="I57" s="70"/>
      <c r="J57" s="70">
        <v>2</v>
      </c>
      <c r="K57" s="70"/>
      <c r="L57" s="70" t="s">
        <v>430</v>
      </c>
      <c r="M57" s="66" t="e">
        <f t="shared" si="1"/>
        <v>#N/A</v>
      </c>
      <c r="N57" s="71" t="s">
        <v>80</v>
      </c>
      <c r="O57" s="66" t="s">
        <v>506</v>
      </c>
      <c r="P57" s="66" t="s">
        <v>1067</v>
      </c>
      <c r="Q57" s="66"/>
      <c r="R57" s="70" t="s">
        <v>183</v>
      </c>
      <c r="S57" s="71"/>
      <c r="T57" s="66"/>
      <c r="U57" s="70"/>
      <c r="V57" s="66"/>
      <c r="W57" s="72">
        <v>2.7516699999999998</v>
      </c>
      <c r="X57" s="66"/>
      <c r="Y57" s="66"/>
      <c r="Z57" s="66"/>
      <c r="AA57" s="66"/>
      <c r="AB57" s="66"/>
      <c r="AC57" s="66"/>
      <c r="AD57" s="66"/>
      <c r="AE57" s="66"/>
      <c r="AF57" s="66"/>
      <c r="AG57" s="66"/>
      <c r="AH57" s="66"/>
      <c r="AI57" s="66"/>
      <c r="AJ57" s="66"/>
      <c r="AK57" s="66"/>
      <c r="AL57" s="66"/>
      <c r="AM57" s="66"/>
      <c r="AN57" s="66"/>
      <c r="AO57" s="66"/>
      <c r="AP57" s="66"/>
      <c r="AQ57" s="66"/>
      <c r="AR57" s="70"/>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70"/>
      <c r="CB57" s="66"/>
      <c r="CC57" s="66"/>
      <c r="CD57" s="66"/>
      <c r="CE57" s="66"/>
      <c r="CF57" s="66"/>
      <c r="CG57" s="66"/>
      <c r="CH57" s="66"/>
      <c r="CI57" s="66"/>
    </row>
    <row r="58" spans="1:87" ht="14.5" hidden="1" customHeight="1">
      <c r="A58" s="69" t="s">
        <v>82</v>
      </c>
      <c r="B58" s="69">
        <v>54</v>
      </c>
      <c r="C58" s="92"/>
      <c r="D58" s="70" t="s">
        <v>182</v>
      </c>
      <c r="E58" s="70"/>
      <c r="F58" s="70" t="s">
        <v>1060</v>
      </c>
      <c r="G58" s="70" t="s">
        <v>1063</v>
      </c>
      <c r="H58" s="70"/>
      <c r="I58" s="70"/>
      <c r="J58" s="70">
        <v>2</v>
      </c>
      <c r="K58" s="70"/>
      <c r="L58" s="70" t="s">
        <v>430</v>
      </c>
      <c r="M58" s="66" t="e">
        <f t="shared" si="1"/>
        <v>#N/A</v>
      </c>
      <c r="N58" s="71" t="s">
        <v>80</v>
      </c>
      <c r="O58" s="66" t="s">
        <v>506</v>
      </c>
      <c r="P58" s="66" t="s">
        <v>1067</v>
      </c>
      <c r="Q58" s="66"/>
      <c r="R58" s="70" t="s">
        <v>181</v>
      </c>
      <c r="S58" s="71"/>
      <c r="T58" s="66"/>
      <c r="U58" s="70"/>
      <c r="V58" s="66"/>
      <c r="W58" s="72">
        <v>112.17335</v>
      </c>
      <c r="X58" s="66"/>
      <c r="Y58" s="66"/>
      <c r="Z58" s="66"/>
      <c r="AA58" s="66"/>
      <c r="AB58" s="66"/>
      <c r="AC58" s="66"/>
      <c r="AD58" s="66"/>
      <c r="AE58" s="66"/>
      <c r="AF58" s="66"/>
      <c r="AG58" s="66"/>
      <c r="AH58" s="66"/>
      <c r="AI58" s="66"/>
      <c r="AJ58" s="66"/>
      <c r="AK58" s="66"/>
      <c r="AL58" s="66"/>
      <c r="AM58" s="66"/>
      <c r="AN58" s="66"/>
      <c r="AO58" s="66"/>
      <c r="AP58" s="66"/>
      <c r="AQ58" s="66"/>
      <c r="AR58" s="70"/>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70"/>
      <c r="CB58" s="66"/>
      <c r="CC58" s="66"/>
      <c r="CD58" s="66"/>
      <c r="CE58" s="66"/>
      <c r="CF58" s="66"/>
      <c r="CG58" s="66"/>
      <c r="CH58" s="66"/>
      <c r="CI58" s="66"/>
    </row>
    <row r="59" spans="1:87" ht="14.5" hidden="1" customHeight="1">
      <c r="A59" s="69" t="s">
        <v>82</v>
      </c>
      <c r="B59" s="69">
        <v>55</v>
      </c>
      <c r="C59" s="92"/>
      <c r="D59" s="70" t="s">
        <v>167</v>
      </c>
      <c r="E59" s="70" t="s">
        <v>163</v>
      </c>
      <c r="F59" s="70" t="s">
        <v>1059</v>
      </c>
      <c r="G59" s="70" t="s">
        <v>1041</v>
      </c>
      <c r="H59" s="70" t="s">
        <v>85</v>
      </c>
      <c r="I59" s="70" t="s">
        <v>100</v>
      </c>
      <c r="J59" s="70">
        <v>6</v>
      </c>
      <c r="K59" s="70" t="s">
        <v>166</v>
      </c>
      <c r="L59" s="70" t="s">
        <v>430</v>
      </c>
      <c r="M59" s="66" t="e">
        <f t="shared" si="1"/>
        <v>#N/A</v>
      </c>
      <c r="N59" s="71" t="s">
        <v>80</v>
      </c>
      <c r="O59" s="70" t="s">
        <v>506</v>
      </c>
      <c r="P59" s="66" t="s">
        <v>1067</v>
      </c>
      <c r="Q59" s="66"/>
      <c r="R59" s="70" t="s">
        <v>164</v>
      </c>
      <c r="S59" s="71"/>
      <c r="T59" s="66"/>
      <c r="U59" s="70" t="s">
        <v>63</v>
      </c>
      <c r="V59" s="66"/>
      <c r="W59" s="72">
        <v>40.799999999999997</v>
      </c>
      <c r="X59" s="66"/>
      <c r="Y59" s="66"/>
      <c r="Z59" s="66"/>
      <c r="AA59" s="66"/>
      <c r="AB59" s="66"/>
      <c r="AC59" s="66"/>
      <c r="AD59" s="66"/>
      <c r="AE59" s="66"/>
      <c r="AF59" s="66"/>
      <c r="AG59" s="66"/>
      <c r="AH59" s="66"/>
      <c r="AI59" s="66"/>
      <c r="AJ59" s="66"/>
      <c r="AK59" s="66"/>
      <c r="AL59" s="66"/>
      <c r="AM59" s="66"/>
      <c r="AN59" s="66"/>
      <c r="AO59" s="66"/>
      <c r="AP59" s="66"/>
      <c r="AQ59" s="66"/>
      <c r="AR59" s="70" t="s">
        <v>36</v>
      </c>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70" t="s">
        <v>70</v>
      </c>
      <c r="CB59" s="66"/>
      <c r="CC59" s="66"/>
      <c r="CD59" s="66"/>
      <c r="CE59" s="66"/>
      <c r="CF59" s="66"/>
      <c r="CG59" s="66"/>
      <c r="CH59" s="66"/>
      <c r="CI59" s="66"/>
    </row>
    <row r="60" spans="1:87" ht="14.5" hidden="1" customHeight="1">
      <c r="A60" s="69" t="s">
        <v>205</v>
      </c>
      <c r="B60" s="69">
        <v>56</v>
      </c>
      <c r="C60" s="92"/>
      <c r="D60" s="70" t="s">
        <v>258</v>
      </c>
      <c r="E60" s="70"/>
      <c r="F60" s="70" t="s">
        <v>1060</v>
      </c>
      <c r="G60" s="70" t="s">
        <v>1063</v>
      </c>
      <c r="H60" s="70"/>
      <c r="I60" s="70"/>
      <c r="J60" s="70">
        <v>1</v>
      </c>
      <c r="K60" s="70"/>
      <c r="L60" s="70" t="s">
        <v>430</v>
      </c>
      <c r="M60" s="66" t="e">
        <f t="shared" si="1"/>
        <v>#N/A</v>
      </c>
      <c r="N60" s="70" t="s">
        <v>80</v>
      </c>
      <c r="O60" s="66" t="s">
        <v>580</v>
      </c>
      <c r="P60" s="66" t="s">
        <v>1067</v>
      </c>
      <c r="Q60" s="66"/>
      <c r="R60" s="71" t="s">
        <v>203</v>
      </c>
      <c r="S60" s="70" t="s">
        <v>227</v>
      </c>
      <c r="T60" s="66"/>
      <c r="U60" s="70"/>
      <c r="V60" s="66"/>
      <c r="W60" s="72">
        <v>3492</v>
      </c>
      <c r="X60" s="66"/>
      <c r="Y60" s="66"/>
      <c r="Z60" s="66"/>
      <c r="AA60" s="66"/>
      <c r="AB60" s="66"/>
      <c r="AC60" s="66"/>
      <c r="AD60" s="66"/>
      <c r="AE60" s="66"/>
      <c r="AF60" s="66"/>
      <c r="AG60" s="66"/>
      <c r="AH60" s="66"/>
      <c r="AI60" s="66"/>
      <c r="AJ60" s="66"/>
      <c r="AK60" s="66"/>
      <c r="AL60" s="66"/>
      <c r="AM60" s="66"/>
      <c r="AN60" s="66"/>
      <c r="AO60" s="66"/>
      <c r="AP60" s="66"/>
      <c r="AQ60" s="66"/>
      <c r="AR60" s="70" t="s">
        <v>27</v>
      </c>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70"/>
      <c r="CB60" s="66"/>
      <c r="CC60" s="66"/>
      <c r="CD60" s="66"/>
      <c r="CE60" s="66"/>
      <c r="CF60" s="66"/>
      <c r="CG60" s="66"/>
      <c r="CH60" s="66"/>
      <c r="CI60" s="66"/>
    </row>
    <row r="61" spans="1:87" ht="14.5" hidden="1" customHeight="1">
      <c r="A61" s="69" t="s">
        <v>82</v>
      </c>
      <c r="B61" s="69">
        <v>57</v>
      </c>
      <c r="C61" s="92"/>
      <c r="D61" s="70" t="s">
        <v>186</v>
      </c>
      <c r="E61" s="70"/>
      <c r="F61" s="70" t="s">
        <v>1060</v>
      </c>
      <c r="G61" s="70" t="s">
        <v>1063</v>
      </c>
      <c r="H61" s="70"/>
      <c r="I61" s="70"/>
      <c r="J61" s="70">
        <v>2</v>
      </c>
      <c r="K61" s="70"/>
      <c r="L61" s="70" t="s">
        <v>430</v>
      </c>
      <c r="M61" s="66" t="e">
        <f t="shared" si="1"/>
        <v>#N/A</v>
      </c>
      <c r="N61" s="71" t="s">
        <v>26</v>
      </c>
      <c r="O61" s="66" t="s">
        <v>594</v>
      </c>
      <c r="P61" s="66" t="s">
        <v>1067</v>
      </c>
      <c r="Q61" s="66"/>
      <c r="R61" s="70" t="s">
        <v>185</v>
      </c>
      <c r="S61" s="71"/>
      <c r="T61" s="66"/>
      <c r="U61" s="70"/>
      <c r="V61" s="66"/>
      <c r="W61" s="72">
        <v>68.44</v>
      </c>
      <c r="X61" s="66"/>
      <c r="Y61" s="66"/>
      <c r="Z61" s="66"/>
      <c r="AA61" s="66"/>
      <c r="AB61" s="66"/>
      <c r="AC61" s="66"/>
      <c r="AD61" s="66"/>
      <c r="AE61" s="66"/>
      <c r="AF61" s="66"/>
      <c r="AG61" s="66"/>
      <c r="AH61" s="66"/>
      <c r="AI61" s="66"/>
      <c r="AJ61" s="66"/>
      <c r="AK61" s="66"/>
      <c r="AL61" s="66"/>
      <c r="AM61" s="66"/>
      <c r="AN61" s="66"/>
      <c r="AO61" s="66"/>
      <c r="AP61" s="66"/>
      <c r="AQ61" s="66"/>
      <c r="AR61" s="70"/>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70"/>
      <c r="CB61" s="66"/>
      <c r="CC61" s="66"/>
      <c r="CD61" s="66"/>
      <c r="CE61" s="66"/>
      <c r="CF61" s="66"/>
      <c r="CG61" s="66"/>
      <c r="CH61" s="66"/>
      <c r="CI61" s="66"/>
    </row>
    <row r="62" spans="1:87" ht="14.5" hidden="1" customHeight="1">
      <c r="A62" s="69" t="s">
        <v>205</v>
      </c>
      <c r="B62" s="69">
        <v>58</v>
      </c>
      <c r="C62" s="92"/>
      <c r="D62" s="70" t="s">
        <v>278</v>
      </c>
      <c r="E62" s="70"/>
      <c r="F62" s="70" t="s">
        <v>1060</v>
      </c>
      <c r="G62" s="70" t="s">
        <v>1063</v>
      </c>
      <c r="H62" s="70"/>
      <c r="I62" s="70"/>
      <c r="J62" s="70">
        <v>1</v>
      </c>
      <c r="K62" s="70"/>
      <c r="L62" s="70" t="s">
        <v>430</v>
      </c>
      <c r="M62" s="66" t="e">
        <f t="shared" si="1"/>
        <v>#N/A</v>
      </c>
      <c r="N62" s="70" t="s">
        <v>213</v>
      </c>
      <c r="O62" s="66" t="s">
        <v>571</v>
      </c>
      <c r="P62" s="66" t="s">
        <v>1067</v>
      </c>
      <c r="Q62" s="66"/>
      <c r="R62" s="71" t="s">
        <v>237</v>
      </c>
      <c r="S62" s="70" t="s">
        <v>249</v>
      </c>
      <c r="T62" s="66"/>
      <c r="U62" s="70"/>
      <c r="V62" s="66"/>
      <c r="W62" s="72">
        <v>634</v>
      </c>
      <c r="X62" s="66"/>
      <c r="Y62" s="66"/>
      <c r="Z62" s="66"/>
      <c r="AA62" s="66"/>
      <c r="AB62" s="66"/>
      <c r="AC62" s="66"/>
      <c r="AD62" s="66"/>
      <c r="AE62" s="66"/>
      <c r="AF62" s="66"/>
      <c r="AG62" s="66"/>
      <c r="AH62" s="66"/>
      <c r="AI62" s="66"/>
      <c r="AJ62" s="66"/>
      <c r="AK62" s="66"/>
      <c r="AL62" s="66"/>
      <c r="AM62" s="66"/>
      <c r="AN62" s="66"/>
      <c r="AO62" s="66"/>
      <c r="AP62" s="66"/>
      <c r="AQ62" s="66"/>
      <c r="AR62" s="70" t="s">
        <v>27</v>
      </c>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70"/>
      <c r="CB62" s="66"/>
      <c r="CC62" s="66"/>
      <c r="CD62" s="66"/>
      <c r="CE62" s="66"/>
      <c r="CF62" s="66"/>
      <c r="CG62" s="66"/>
      <c r="CH62" s="66"/>
      <c r="CI62" s="66"/>
    </row>
    <row r="63" spans="1:87" ht="14.5" hidden="1" customHeight="1">
      <c r="A63" s="69" t="s">
        <v>205</v>
      </c>
      <c r="B63" s="69">
        <v>59</v>
      </c>
      <c r="C63" s="92"/>
      <c r="D63" s="70" t="s">
        <v>272</v>
      </c>
      <c r="E63" s="70"/>
      <c r="F63" s="70" t="s">
        <v>1060</v>
      </c>
      <c r="G63" s="70" t="s">
        <v>1063</v>
      </c>
      <c r="H63" s="70" t="s">
        <v>197</v>
      </c>
      <c r="I63" s="70" t="s">
        <v>84</v>
      </c>
      <c r="J63" s="70">
        <v>1</v>
      </c>
      <c r="K63" s="70"/>
      <c r="L63" s="70" t="s">
        <v>430</v>
      </c>
      <c r="M63" s="66" t="e">
        <f t="shared" si="1"/>
        <v>#N/A</v>
      </c>
      <c r="N63" s="70" t="s">
        <v>213</v>
      </c>
      <c r="O63" s="66" t="s">
        <v>574</v>
      </c>
      <c r="P63" s="66" t="s">
        <v>1067</v>
      </c>
      <c r="Q63" s="66"/>
      <c r="R63" s="71" t="s">
        <v>203</v>
      </c>
      <c r="S63" s="70" t="s">
        <v>271</v>
      </c>
      <c r="T63" s="66"/>
      <c r="U63" s="70" t="s">
        <v>63</v>
      </c>
      <c r="V63" s="66"/>
      <c r="W63" s="72">
        <v>19200</v>
      </c>
      <c r="X63" s="66"/>
      <c r="Y63" s="66"/>
      <c r="Z63" s="66"/>
      <c r="AA63" s="66"/>
      <c r="AB63" s="66"/>
      <c r="AC63" s="66"/>
      <c r="AD63" s="66"/>
      <c r="AE63" s="66"/>
      <c r="AF63" s="66"/>
      <c r="AG63" s="66"/>
      <c r="AH63" s="66"/>
      <c r="AI63" s="66"/>
      <c r="AJ63" s="66"/>
      <c r="AK63" s="66"/>
      <c r="AL63" s="66"/>
      <c r="AM63" s="66"/>
      <c r="AN63" s="66"/>
      <c r="AO63" s="66"/>
      <c r="AP63" s="66"/>
      <c r="AQ63" s="66"/>
      <c r="AR63" s="70" t="s">
        <v>45</v>
      </c>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70"/>
      <c r="CB63" s="66"/>
      <c r="CC63" s="66"/>
      <c r="CD63" s="66"/>
      <c r="CE63" s="66"/>
      <c r="CF63" s="66"/>
      <c r="CG63" s="66"/>
      <c r="CH63" s="66"/>
      <c r="CI63" s="66"/>
    </row>
    <row r="64" spans="1:87" ht="14.5" hidden="1" customHeight="1">
      <c r="A64" s="69" t="s">
        <v>205</v>
      </c>
      <c r="B64" s="69">
        <v>60</v>
      </c>
      <c r="C64" s="92"/>
      <c r="D64" s="70" t="s">
        <v>230</v>
      </c>
      <c r="E64" s="70" t="s">
        <v>229</v>
      </c>
      <c r="F64" s="70" t="s">
        <v>1060</v>
      </c>
      <c r="G64" s="70" t="s">
        <v>1063</v>
      </c>
      <c r="H64" s="70" t="s">
        <v>85</v>
      </c>
      <c r="I64" s="70" t="s">
        <v>84</v>
      </c>
      <c r="J64" s="70">
        <v>1</v>
      </c>
      <c r="K64" s="70"/>
      <c r="L64" s="70" t="s">
        <v>430</v>
      </c>
      <c r="M64" s="66" t="e">
        <f t="shared" si="1"/>
        <v>#N/A</v>
      </c>
      <c r="N64" s="70" t="s">
        <v>213</v>
      </c>
      <c r="O64" s="66" t="s">
        <v>589</v>
      </c>
      <c r="P64" s="66" t="s">
        <v>1067</v>
      </c>
      <c r="Q64" s="66"/>
      <c r="R64" s="71" t="s">
        <v>224</v>
      </c>
      <c r="S64" s="70" t="s">
        <v>223</v>
      </c>
      <c r="T64" s="66"/>
      <c r="U64" s="70" t="s">
        <v>63</v>
      </c>
      <c r="V64" s="66"/>
      <c r="W64" s="72">
        <v>670</v>
      </c>
      <c r="X64" s="66"/>
      <c r="Y64" s="66"/>
      <c r="Z64" s="66"/>
      <c r="AA64" s="66"/>
      <c r="AB64" s="66"/>
      <c r="AC64" s="66"/>
      <c r="AD64" s="66"/>
      <c r="AE64" s="66"/>
      <c r="AF64" s="66"/>
      <c r="AG64" s="66"/>
      <c r="AH64" s="66"/>
      <c r="AI64" s="66"/>
      <c r="AJ64" s="66"/>
      <c r="AK64" s="66"/>
      <c r="AL64" s="66"/>
      <c r="AM64" s="66"/>
      <c r="AN64" s="66"/>
      <c r="AO64" s="66"/>
      <c r="AP64" s="66"/>
      <c r="AQ64" s="66"/>
      <c r="AR64" s="70" t="s">
        <v>36</v>
      </c>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70" t="s">
        <v>79</v>
      </c>
      <c r="CB64" s="66"/>
      <c r="CC64" s="66"/>
      <c r="CD64" s="66"/>
      <c r="CE64" s="66"/>
      <c r="CF64" s="66"/>
      <c r="CG64" s="66"/>
      <c r="CH64" s="66"/>
      <c r="CI64" s="66"/>
    </row>
    <row r="65" spans="1:87" ht="14.5" hidden="1" customHeight="1">
      <c r="A65" s="69" t="s">
        <v>205</v>
      </c>
      <c r="B65" s="69">
        <v>61</v>
      </c>
      <c r="C65" s="92"/>
      <c r="D65" s="70" t="s">
        <v>228</v>
      </c>
      <c r="E65" s="70"/>
      <c r="F65" s="70" t="s">
        <v>1060</v>
      </c>
      <c r="G65" s="70" t="s">
        <v>1063</v>
      </c>
      <c r="H65" s="70" t="s">
        <v>197</v>
      </c>
      <c r="I65" s="70" t="s">
        <v>84</v>
      </c>
      <c r="J65" s="70">
        <v>1</v>
      </c>
      <c r="K65" s="70"/>
      <c r="L65" s="70" t="s">
        <v>430</v>
      </c>
      <c r="M65" s="66" t="e">
        <f t="shared" si="1"/>
        <v>#N/A</v>
      </c>
      <c r="N65" s="70" t="s">
        <v>26</v>
      </c>
      <c r="O65" s="66" t="s">
        <v>492</v>
      </c>
      <c r="P65" s="66" t="s">
        <v>1066</v>
      </c>
      <c r="Q65" s="66"/>
      <c r="R65" s="71" t="s">
        <v>203</v>
      </c>
      <c r="S65" s="70" t="s">
        <v>227</v>
      </c>
      <c r="T65" s="66"/>
      <c r="U65" s="70" t="s">
        <v>132</v>
      </c>
      <c r="V65" s="66"/>
      <c r="W65" s="72">
        <v>500</v>
      </c>
      <c r="X65" s="66"/>
      <c r="Y65" s="66"/>
      <c r="Z65" s="66"/>
      <c r="AA65" s="66"/>
      <c r="AB65" s="66"/>
      <c r="AC65" s="66"/>
      <c r="AD65" s="66"/>
      <c r="AE65" s="66"/>
      <c r="AF65" s="66"/>
      <c r="AG65" s="66"/>
      <c r="AH65" s="66"/>
      <c r="AI65" s="66"/>
      <c r="AJ65" s="66"/>
      <c r="AK65" s="66"/>
      <c r="AL65" s="66"/>
      <c r="AM65" s="66"/>
      <c r="AN65" s="66"/>
      <c r="AO65" s="66"/>
      <c r="AP65" s="66"/>
      <c r="AQ65" s="66"/>
      <c r="AR65" s="70" t="s">
        <v>45</v>
      </c>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70"/>
      <c r="CB65" s="66"/>
      <c r="CC65" s="66"/>
      <c r="CD65" s="66"/>
      <c r="CE65" s="66"/>
      <c r="CF65" s="66"/>
      <c r="CG65" s="66"/>
      <c r="CH65" s="66"/>
      <c r="CI65" s="66"/>
    </row>
    <row r="66" spans="1:87" ht="14.5" hidden="1" customHeight="1">
      <c r="A66" s="69" t="s">
        <v>205</v>
      </c>
      <c r="B66" s="69">
        <v>62</v>
      </c>
      <c r="C66" s="92"/>
      <c r="D66" s="70" t="s">
        <v>226</v>
      </c>
      <c r="E66" s="70"/>
      <c r="F66" s="70" t="s">
        <v>1060</v>
      </c>
      <c r="G66" s="70" t="s">
        <v>1063</v>
      </c>
      <c r="H66" s="70"/>
      <c r="I66" s="70"/>
      <c r="J66" s="70">
        <v>1</v>
      </c>
      <c r="K66" s="70"/>
      <c r="L66" s="70" t="s">
        <v>430</v>
      </c>
      <c r="M66" s="66" t="e">
        <f t="shared" si="1"/>
        <v>#N/A</v>
      </c>
      <c r="N66" s="70" t="s">
        <v>26</v>
      </c>
      <c r="O66" s="66" t="s">
        <v>87</v>
      </c>
      <c r="P66" s="66" t="s">
        <v>1066</v>
      </c>
      <c r="Q66" s="66"/>
      <c r="R66" s="71" t="s">
        <v>224</v>
      </c>
      <c r="S66" s="70" t="s">
        <v>223</v>
      </c>
      <c r="T66" s="66"/>
      <c r="U66" s="70"/>
      <c r="V66" s="66"/>
      <c r="W66" s="72">
        <v>2200</v>
      </c>
      <c r="X66" s="66"/>
      <c r="Y66" s="66"/>
      <c r="Z66" s="66"/>
      <c r="AA66" s="66"/>
      <c r="AB66" s="66"/>
      <c r="AC66" s="66"/>
      <c r="AD66" s="66"/>
      <c r="AE66" s="66"/>
      <c r="AF66" s="66"/>
      <c r="AG66" s="66"/>
      <c r="AH66" s="66"/>
      <c r="AI66" s="66"/>
      <c r="AJ66" s="66"/>
      <c r="AK66" s="66"/>
      <c r="AL66" s="66"/>
      <c r="AM66" s="66"/>
      <c r="AN66" s="66"/>
      <c r="AO66" s="66"/>
      <c r="AP66" s="66"/>
      <c r="AQ66" s="66"/>
      <c r="AR66" s="70" t="s">
        <v>27</v>
      </c>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70"/>
      <c r="CB66" s="66"/>
      <c r="CC66" s="66"/>
      <c r="CD66" s="66"/>
      <c r="CE66" s="66"/>
      <c r="CF66" s="66"/>
      <c r="CG66" s="66"/>
      <c r="CH66" s="66"/>
      <c r="CI66" s="66"/>
    </row>
    <row r="67" spans="1:87" ht="14.5" hidden="1" customHeight="1">
      <c r="A67" s="69" t="s">
        <v>205</v>
      </c>
      <c r="B67" s="69">
        <v>63</v>
      </c>
      <c r="C67" s="92"/>
      <c r="D67" s="70" t="s">
        <v>225</v>
      </c>
      <c r="E67" s="70"/>
      <c r="F67" s="70" t="s">
        <v>1060</v>
      </c>
      <c r="G67" s="70" t="s">
        <v>1063</v>
      </c>
      <c r="H67" s="70"/>
      <c r="I67" s="70"/>
      <c r="J67" s="70">
        <v>1</v>
      </c>
      <c r="K67" s="70"/>
      <c r="L67" s="70" t="s">
        <v>430</v>
      </c>
      <c r="M67" s="66" t="e">
        <f t="shared" si="1"/>
        <v>#N/A</v>
      </c>
      <c r="N67" s="70" t="s">
        <v>26</v>
      </c>
      <c r="O67" s="66" t="s">
        <v>590</v>
      </c>
      <c r="P67" s="66" t="s">
        <v>1066</v>
      </c>
      <c r="Q67" s="66"/>
      <c r="R67" s="71" t="s">
        <v>224</v>
      </c>
      <c r="S67" s="70" t="s">
        <v>223</v>
      </c>
      <c r="T67" s="66"/>
      <c r="U67" s="70"/>
      <c r="V67" s="66"/>
      <c r="W67" s="72">
        <v>300</v>
      </c>
      <c r="X67" s="66"/>
      <c r="Y67" s="66"/>
      <c r="Z67" s="66"/>
      <c r="AA67" s="66"/>
      <c r="AB67" s="66"/>
      <c r="AC67" s="66"/>
      <c r="AD67" s="66"/>
      <c r="AE67" s="66"/>
      <c r="AF67" s="66"/>
      <c r="AG67" s="66"/>
      <c r="AH67" s="66"/>
      <c r="AI67" s="66"/>
      <c r="AJ67" s="66"/>
      <c r="AK67" s="66"/>
      <c r="AL67" s="66"/>
      <c r="AM67" s="66"/>
      <c r="AN67" s="66"/>
      <c r="AO67" s="66"/>
      <c r="AP67" s="66"/>
      <c r="AQ67" s="66"/>
      <c r="AR67" s="70" t="s">
        <v>36</v>
      </c>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70"/>
      <c r="CB67" s="66"/>
      <c r="CC67" s="66"/>
      <c r="CD67" s="66"/>
      <c r="CE67" s="66"/>
      <c r="CF67" s="66"/>
      <c r="CG67" s="66"/>
      <c r="CH67" s="66"/>
      <c r="CI67" s="66"/>
    </row>
    <row r="68" spans="1:87" ht="14.5" hidden="1" customHeight="1">
      <c r="A68" s="69" t="s">
        <v>205</v>
      </c>
      <c r="B68" s="69">
        <v>64</v>
      </c>
      <c r="C68" s="92"/>
      <c r="D68" s="70" t="s">
        <v>221</v>
      </c>
      <c r="E68" s="70"/>
      <c r="F68" s="70" t="s">
        <v>1060</v>
      </c>
      <c r="G68" s="70" t="s">
        <v>1063</v>
      </c>
      <c r="H68" s="70"/>
      <c r="I68" s="70"/>
      <c r="J68" s="70">
        <v>1</v>
      </c>
      <c r="K68" s="70"/>
      <c r="L68" s="70" t="s">
        <v>430</v>
      </c>
      <c r="M68" s="66" t="e">
        <f t="shared" si="1"/>
        <v>#N/A</v>
      </c>
      <c r="N68" s="70" t="s">
        <v>26</v>
      </c>
      <c r="O68" s="66"/>
      <c r="P68" s="66"/>
      <c r="Q68" s="66"/>
      <c r="R68" s="71"/>
      <c r="S68" s="70"/>
      <c r="T68" s="66"/>
      <c r="U68" s="70"/>
      <c r="V68" s="66"/>
      <c r="W68" s="72" t="s">
        <v>471</v>
      </c>
      <c r="X68" s="66"/>
      <c r="Y68" s="66"/>
      <c r="Z68" s="66"/>
      <c r="AA68" s="66"/>
      <c r="AB68" s="66"/>
      <c r="AC68" s="66"/>
      <c r="AD68" s="66"/>
      <c r="AE68" s="66"/>
      <c r="AF68" s="66"/>
      <c r="AG68" s="66"/>
      <c r="AH68" s="66"/>
      <c r="AI68" s="66"/>
      <c r="AJ68" s="66"/>
      <c r="AK68" s="66"/>
      <c r="AL68" s="66"/>
      <c r="AM68" s="66"/>
      <c r="AN68" s="66"/>
      <c r="AO68" s="66"/>
      <c r="AP68" s="66"/>
      <c r="AQ68" s="66"/>
      <c r="AR68" s="70"/>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70"/>
      <c r="CB68" s="66"/>
      <c r="CC68" s="66"/>
      <c r="CD68" s="66"/>
      <c r="CE68" s="66"/>
      <c r="CF68" s="66"/>
      <c r="CG68" s="66"/>
      <c r="CH68" s="66"/>
      <c r="CI68" s="66"/>
    </row>
    <row r="69" spans="1:87" ht="14.5" hidden="1" customHeight="1">
      <c r="A69" s="69" t="s">
        <v>205</v>
      </c>
      <c r="B69" s="69">
        <v>65</v>
      </c>
      <c r="C69" s="92"/>
      <c r="D69" s="70" t="s">
        <v>220</v>
      </c>
      <c r="E69" s="70"/>
      <c r="F69" s="70" t="s">
        <v>1060</v>
      </c>
      <c r="G69" s="70" t="s">
        <v>1063</v>
      </c>
      <c r="H69" s="70"/>
      <c r="I69" s="70"/>
      <c r="J69" s="70">
        <v>1</v>
      </c>
      <c r="K69" s="70"/>
      <c r="L69" s="70" t="s">
        <v>430</v>
      </c>
      <c r="M69" s="66" t="e">
        <f t="shared" ref="M69:M100" si="2">INDEX(bangkok_range,MATCH($D69, bangkok_name,0), MATCH(M$4, bangkok_titles,0))</f>
        <v>#N/A</v>
      </c>
      <c r="N69" s="71" t="s">
        <v>213</v>
      </c>
      <c r="O69" s="66" t="s">
        <v>495</v>
      </c>
      <c r="P69" s="66" t="s">
        <v>1066</v>
      </c>
      <c r="Q69" s="66"/>
      <c r="R69" s="71" t="s">
        <v>203</v>
      </c>
      <c r="S69" s="70" t="s">
        <v>219</v>
      </c>
      <c r="T69" s="66"/>
      <c r="U69" s="70"/>
      <c r="V69" s="66"/>
      <c r="W69" s="72">
        <v>2</v>
      </c>
      <c r="X69" s="66"/>
      <c r="Y69" s="66"/>
      <c r="Z69" s="66"/>
      <c r="AA69" s="66"/>
      <c r="AB69" s="66"/>
      <c r="AC69" s="66"/>
      <c r="AD69" s="66"/>
      <c r="AE69" s="66"/>
      <c r="AF69" s="66"/>
      <c r="AG69" s="66"/>
      <c r="AH69" s="66"/>
      <c r="AI69" s="66"/>
      <c r="AJ69" s="66"/>
      <c r="AK69" s="66"/>
      <c r="AL69" s="66"/>
      <c r="AM69" s="66"/>
      <c r="AN69" s="66"/>
      <c r="AO69" s="66"/>
      <c r="AP69" s="66"/>
      <c r="AQ69" s="66"/>
      <c r="AR69" s="70" t="s">
        <v>27</v>
      </c>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70"/>
      <c r="CB69" s="66"/>
      <c r="CC69" s="66"/>
      <c r="CD69" s="66"/>
      <c r="CE69" s="66"/>
      <c r="CF69" s="66"/>
      <c r="CG69" s="66"/>
      <c r="CH69" s="66"/>
      <c r="CI69" s="66"/>
    </row>
    <row r="70" spans="1:87" ht="14.5" hidden="1" customHeight="1">
      <c r="A70" s="69" t="s">
        <v>205</v>
      </c>
      <c r="B70" s="69">
        <v>66</v>
      </c>
      <c r="C70" s="92"/>
      <c r="D70" s="70" t="s">
        <v>300</v>
      </c>
      <c r="E70" s="70"/>
      <c r="F70" s="70" t="s">
        <v>1060</v>
      </c>
      <c r="G70" s="70" t="s">
        <v>1063</v>
      </c>
      <c r="H70" s="70"/>
      <c r="I70" s="70"/>
      <c r="J70" s="70">
        <v>1</v>
      </c>
      <c r="K70" s="70"/>
      <c r="L70" s="70" t="s">
        <v>430</v>
      </c>
      <c r="M70" s="66" t="e">
        <f t="shared" si="2"/>
        <v>#N/A</v>
      </c>
      <c r="N70" s="70" t="s">
        <v>41</v>
      </c>
      <c r="O70" s="66" t="s">
        <v>496</v>
      </c>
      <c r="P70" s="66" t="s">
        <v>1067</v>
      </c>
      <c r="Q70" s="66"/>
      <c r="R70" s="71" t="s">
        <v>203</v>
      </c>
      <c r="S70" s="70" t="s">
        <v>219</v>
      </c>
      <c r="T70" s="66"/>
      <c r="U70" s="70"/>
      <c r="V70" s="66"/>
      <c r="W70" s="72">
        <v>88.9</v>
      </c>
      <c r="X70" s="66"/>
      <c r="Y70" s="66"/>
      <c r="Z70" s="66"/>
      <c r="AA70" s="66"/>
      <c r="AB70" s="66"/>
      <c r="AC70" s="66"/>
      <c r="AD70" s="66"/>
      <c r="AE70" s="66"/>
      <c r="AF70" s="66"/>
      <c r="AG70" s="66"/>
      <c r="AH70" s="66"/>
      <c r="AI70" s="66"/>
      <c r="AJ70" s="66"/>
      <c r="AK70" s="66"/>
      <c r="AL70" s="66"/>
      <c r="AM70" s="66"/>
      <c r="AN70" s="66"/>
      <c r="AO70" s="66"/>
      <c r="AP70" s="66"/>
      <c r="AQ70" s="66"/>
      <c r="AR70" s="70" t="s">
        <v>36</v>
      </c>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70"/>
      <c r="CB70" s="66"/>
      <c r="CC70" s="66"/>
      <c r="CD70" s="66"/>
      <c r="CE70" s="66"/>
      <c r="CF70" s="66"/>
      <c r="CG70" s="66"/>
      <c r="CH70" s="66"/>
      <c r="CI70" s="66"/>
    </row>
    <row r="71" spans="1:87" ht="14.5" hidden="1" customHeight="1">
      <c r="A71" s="69" t="s">
        <v>205</v>
      </c>
      <c r="B71" s="69">
        <v>67</v>
      </c>
      <c r="C71" s="92"/>
      <c r="D71" s="70" t="s">
        <v>214</v>
      </c>
      <c r="E71" s="70" t="s">
        <v>211</v>
      </c>
      <c r="F71" s="70" t="s">
        <v>1059</v>
      </c>
      <c r="G71" s="70" t="s">
        <v>1041</v>
      </c>
      <c r="H71" s="70" t="s">
        <v>72</v>
      </c>
      <c r="I71" s="70" t="s">
        <v>71</v>
      </c>
      <c r="J71" s="70">
        <v>2</v>
      </c>
      <c r="K71" s="70">
        <v>6</v>
      </c>
      <c r="L71" s="70" t="s">
        <v>430</v>
      </c>
      <c r="M71" s="66" t="e">
        <f t="shared" si="2"/>
        <v>#N/A</v>
      </c>
      <c r="N71" s="71" t="s">
        <v>213</v>
      </c>
      <c r="O71" s="66" t="s">
        <v>497</v>
      </c>
      <c r="P71" s="66" t="s">
        <v>1068</v>
      </c>
      <c r="Q71" s="66"/>
      <c r="R71" s="71" t="s">
        <v>209</v>
      </c>
      <c r="S71" s="70" t="s">
        <v>212</v>
      </c>
      <c r="T71" s="66"/>
      <c r="U71" s="70" t="s">
        <v>25</v>
      </c>
      <c r="V71" s="66"/>
      <c r="W71" s="72">
        <v>10</v>
      </c>
      <c r="X71" s="66"/>
      <c r="Y71" s="66"/>
      <c r="Z71" s="66"/>
      <c r="AA71" s="66"/>
      <c r="AB71" s="66"/>
      <c r="AC71" s="66"/>
      <c r="AD71" s="66"/>
      <c r="AE71" s="66"/>
      <c r="AF71" s="66"/>
      <c r="AG71" s="66"/>
      <c r="AH71" s="66"/>
      <c r="AI71" s="66"/>
      <c r="AJ71" s="66"/>
      <c r="AK71" s="66"/>
      <c r="AL71" s="66"/>
      <c r="AM71" s="66"/>
      <c r="AN71" s="66"/>
      <c r="AO71" s="66"/>
      <c r="AP71" s="66"/>
      <c r="AQ71" s="66"/>
      <c r="AR71" s="70" t="s">
        <v>36</v>
      </c>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70" t="s">
        <v>70</v>
      </c>
      <c r="CB71" s="66"/>
      <c r="CC71" s="66"/>
      <c r="CD71" s="66"/>
      <c r="CE71" s="66"/>
      <c r="CF71" s="66"/>
      <c r="CG71" s="66"/>
      <c r="CH71" s="66"/>
      <c r="CI71" s="66"/>
    </row>
    <row r="72" spans="1:87" ht="14.5" hidden="1" customHeight="1">
      <c r="A72" s="69" t="s">
        <v>205</v>
      </c>
      <c r="B72" s="69">
        <v>68</v>
      </c>
      <c r="C72" s="92"/>
      <c r="D72" s="70" t="s">
        <v>210</v>
      </c>
      <c r="E72" s="70" t="s">
        <v>206</v>
      </c>
      <c r="F72" s="70" t="s">
        <v>1060</v>
      </c>
      <c r="G72" s="70" t="s">
        <v>1063</v>
      </c>
      <c r="H72" s="70" t="s">
        <v>72</v>
      </c>
      <c r="I72" s="70" t="s">
        <v>71</v>
      </c>
      <c r="J72" s="70">
        <v>2</v>
      </c>
      <c r="K72" s="70">
        <v>6</v>
      </c>
      <c r="L72" s="70" t="s">
        <v>430</v>
      </c>
      <c r="M72" s="66" t="e">
        <f t="shared" si="2"/>
        <v>#N/A</v>
      </c>
      <c r="N72" s="71" t="s">
        <v>80</v>
      </c>
      <c r="O72" s="66" t="s">
        <v>591</v>
      </c>
      <c r="P72" s="66" t="s">
        <v>1066</v>
      </c>
      <c r="Q72" s="66"/>
      <c r="R72" s="71" t="s">
        <v>209</v>
      </c>
      <c r="S72" s="70" t="s">
        <v>208</v>
      </c>
      <c r="T72" s="66"/>
      <c r="U72" s="70" t="s">
        <v>25</v>
      </c>
      <c r="V72" s="66"/>
      <c r="W72" s="72">
        <v>1.5</v>
      </c>
      <c r="X72" s="66"/>
      <c r="Y72" s="66"/>
      <c r="Z72" s="66"/>
      <c r="AA72" s="66"/>
      <c r="AB72" s="66"/>
      <c r="AC72" s="66"/>
      <c r="AD72" s="66"/>
      <c r="AE72" s="66"/>
      <c r="AF72" s="66"/>
      <c r="AG72" s="66"/>
      <c r="AH72" s="66"/>
      <c r="AI72" s="66"/>
      <c r="AJ72" s="66"/>
      <c r="AK72" s="66"/>
      <c r="AL72" s="66"/>
      <c r="AM72" s="66"/>
      <c r="AN72" s="66"/>
      <c r="AO72" s="66"/>
      <c r="AP72" s="66"/>
      <c r="AQ72" s="66"/>
      <c r="AR72" s="70" t="s">
        <v>45</v>
      </c>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70" t="s">
        <v>70</v>
      </c>
      <c r="CB72" s="66"/>
      <c r="CC72" s="66"/>
      <c r="CD72" s="66"/>
      <c r="CE72" s="66"/>
      <c r="CF72" s="66"/>
      <c r="CG72" s="66"/>
      <c r="CH72" s="66"/>
      <c r="CI72" s="66"/>
    </row>
    <row r="73" spans="1:87" ht="14.5" hidden="1" customHeight="1">
      <c r="A73" s="69" t="s">
        <v>205</v>
      </c>
      <c r="B73" s="69">
        <v>69</v>
      </c>
      <c r="C73" s="92"/>
      <c r="D73" s="70" t="s">
        <v>204</v>
      </c>
      <c r="E73" s="70"/>
      <c r="F73" s="70" t="s">
        <v>1060</v>
      </c>
      <c r="G73" s="70" t="s">
        <v>1063</v>
      </c>
      <c r="H73" s="70" t="s">
        <v>197</v>
      </c>
      <c r="I73" s="70" t="s">
        <v>84</v>
      </c>
      <c r="J73" s="70">
        <v>6</v>
      </c>
      <c r="K73" s="70"/>
      <c r="L73" s="70" t="s">
        <v>430</v>
      </c>
      <c r="M73" s="66" t="e">
        <f t="shared" si="2"/>
        <v>#N/A</v>
      </c>
      <c r="N73" s="71" t="s">
        <v>177</v>
      </c>
      <c r="O73" s="66" t="s">
        <v>592</v>
      </c>
      <c r="P73" s="66" t="s">
        <v>1066</v>
      </c>
      <c r="Q73" s="66"/>
      <c r="R73" s="71" t="s">
        <v>203</v>
      </c>
      <c r="S73" s="70" t="s">
        <v>202</v>
      </c>
      <c r="T73" s="66"/>
      <c r="U73" s="70" t="s">
        <v>38</v>
      </c>
      <c r="V73" s="66"/>
      <c r="W73" s="72">
        <v>57.2</v>
      </c>
      <c r="X73" s="66"/>
      <c r="Y73" s="66"/>
      <c r="Z73" s="66"/>
      <c r="AA73" s="66"/>
      <c r="AB73" s="66"/>
      <c r="AC73" s="66"/>
      <c r="AD73" s="66"/>
      <c r="AE73" s="66"/>
      <c r="AF73" s="66"/>
      <c r="AG73" s="66"/>
      <c r="AH73" s="66"/>
      <c r="AI73" s="66"/>
      <c r="AJ73" s="66"/>
      <c r="AK73" s="66"/>
      <c r="AL73" s="66"/>
      <c r="AM73" s="66"/>
      <c r="AN73" s="66"/>
      <c r="AO73" s="66"/>
      <c r="AP73" s="66"/>
      <c r="AQ73" s="66"/>
      <c r="AR73" s="70" t="s">
        <v>36</v>
      </c>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70"/>
      <c r="CB73" s="66"/>
      <c r="CC73" s="66"/>
      <c r="CD73" s="66"/>
      <c r="CE73" s="66"/>
      <c r="CF73" s="66"/>
      <c r="CG73" s="66"/>
      <c r="CH73" s="66"/>
      <c r="CI73" s="66"/>
    </row>
    <row r="74" spans="1:87" ht="14.5" hidden="1" customHeight="1">
      <c r="A74" s="69" t="s">
        <v>82</v>
      </c>
      <c r="B74" s="69">
        <v>70</v>
      </c>
      <c r="C74" s="92"/>
      <c r="D74" s="70" t="s">
        <v>200</v>
      </c>
      <c r="E74" s="70"/>
      <c r="F74" s="70" t="s">
        <v>1060</v>
      </c>
      <c r="G74" s="70" t="s">
        <v>1063</v>
      </c>
      <c r="H74" s="70" t="s">
        <v>197</v>
      </c>
      <c r="I74" s="70" t="s">
        <v>100</v>
      </c>
      <c r="J74" s="70">
        <v>2</v>
      </c>
      <c r="K74" s="70"/>
      <c r="L74" s="70" t="s">
        <v>430</v>
      </c>
      <c r="M74" s="66" t="e">
        <f t="shared" si="2"/>
        <v>#N/A</v>
      </c>
      <c r="N74" s="71" t="s">
        <v>80</v>
      </c>
      <c r="O74" s="66"/>
      <c r="P74" s="66"/>
      <c r="Q74" s="66"/>
      <c r="R74" s="70" t="s">
        <v>199</v>
      </c>
      <c r="S74" s="71"/>
      <c r="T74" s="66"/>
      <c r="U74" s="70" t="s">
        <v>38</v>
      </c>
      <c r="V74" s="66"/>
      <c r="W74" s="72">
        <v>27.210365580000001</v>
      </c>
      <c r="X74" s="66"/>
      <c r="Y74" s="66"/>
      <c r="Z74" s="66"/>
      <c r="AA74" s="66"/>
      <c r="AB74" s="66"/>
      <c r="AC74" s="66"/>
      <c r="AD74" s="66"/>
      <c r="AE74" s="66"/>
      <c r="AF74" s="66"/>
      <c r="AG74" s="66"/>
      <c r="AH74" s="66"/>
      <c r="AI74" s="66"/>
      <c r="AJ74" s="66"/>
      <c r="AK74" s="66"/>
      <c r="AL74" s="66"/>
      <c r="AM74" s="66"/>
      <c r="AN74" s="66"/>
      <c r="AO74" s="66"/>
      <c r="AP74" s="66"/>
      <c r="AQ74" s="66"/>
      <c r="AR74" s="70" t="s">
        <v>36</v>
      </c>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70"/>
      <c r="CB74" s="66"/>
      <c r="CC74" s="66"/>
      <c r="CD74" s="66"/>
      <c r="CE74" s="66"/>
      <c r="CF74" s="66"/>
      <c r="CG74" s="66"/>
      <c r="CH74" s="66"/>
      <c r="CI74" s="66"/>
    </row>
    <row r="75" spans="1:87" ht="14.5" hidden="1" customHeight="1">
      <c r="A75" s="69" t="s">
        <v>82</v>
      </c>
      <c r="B75" s="69">
        <v>71</v>
      </c>
      <c r="C75" s="92"/>
      <c r="D75" s="70" t="s">
        <v>198</v>
      </c>
      <c r="E75" s="70"/>
      <c r="F75" s="70" t="s">
        <v>1060</v>
      </c>
      <c r="G75" s="70" t="s">
        <v>1063</v>
      </c>
      <c r="H75" s="70" t="s">
        <v>197</v>
      </c>
      <c r="I75" s="70" t="s">
        <v>100</v>
      </c>
      <c r="J75" s="70">
        <v>6</v>
      </c>
      <c r="K75" s="70">
        <v>2</v>
      </c>
      <c r="L75" s="70" t="s">
        <v>430</v>
      </c>
      <c r="M75" s="66" t="e">
        <f t="shared" si="2"/>
        <v>#N/A</v>
      </c>
      <c r="N75" s="71" t="s">
        <v>26</v>
      </c>
      <c r="O75" s="66"/>
      <c r="P75" s="66"/>
      <c r="Q75" s="66"/>
      <c r="R75" s="70" t="s">
        <v>195</v>
      </c>
      <c r="S75" s="71"/>
      <c r="T75" s="66"/>
      <c r="U75" s="70" t="s">
        <v>25</v>
      </c>
      <c r="V75" s="66"/>
      <c r="W75" s="72">
        <v>595.95029999999997</v>
      </c>
      <c r="X75" s="66"/>
      <c r="Y75" s="66"/>
      <c r="Z75" s="66"/>
      <c r="AA75" s="66"/>
      <c r="AB75" s="66"/>
      <c r="AC75" s="66"/>
      <c r="AD75" s="66"/>
      <c r="AE75" s="66"/>
      <c r="AF75" s="66"/>
      <c r="AG75" s="66"/>
      <c r="AH75" s="66"/>
      <c r="AI75" s="66"/>
      <c r="AJ75" s="66"/>
      <c r="AK75" s="66"/>
      <c r="AL75" s="66"/>
      <c r="AM75" s="66"/>
      <c r="AN75" s="66"/>
      <c r="AO75" s="66"/>
      <c r="AP75" s="66"/>
      <c r="AQ75" s="66"/>
      <c r="AR75" s="70" t="s">
        <v>36</v>
      </c>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70" t="s">
        <v>70</v>
      </c>
      <c r="CB75" s="66"/>
      <c r="CC75" s="66"/>
      <c r="CD75" s="66"/>
      <c r="CE75" s="66"/>
      <c r="CF75" s="66"/>
      <c r="CG75" s="66"/>
      <c r="CH75" s="66"/>
      <c r="CI75" s="66"/>
    </row>
    <row r="76" spans="1:87" ht="14.5" hidden="1" customHeight="1">
      <c r="A76" s="69" t="s">
        <v>205</v>
      </c>
      <c r="B76" s="69">
        <v>72</v>
      </c>
      <c r="C76" s="92"/>
      <c r="D76" s="70" t="s">
        <v>217</v>
      </c>
      <c r="E76" s="70"/>
      <c r="F76" s="70" t="s">
        <v>1060</v>
      </c>
      <c r="G76" s="70" t="s">
        <v>1063</v>
      </c>
      <c r="H76" s="70"/>
      <c r="I76" s="70"/>
      <c r="J76" s="70">
        <v>6</v>
      </c>
      <c r="K76" s="70">
        <v>2</v>
      </c>
      <c r="L76" s="70" t="s">
        <v>430</v>
      </c>
      <c r="M76" s="66" t="e">
        <f t="shared" si="2"/>
        <v>#N/A</v>
      </c>
      <c r="N76" s="71" t="s">
        <v>213</v>
      </c>
      <c r="O76" s="66" t="s">
        <v>496</v>
      </c>
      <c r="P76" s="66" t="s">
        <v>1067</v>
      </c>
      <c r="Q76" s="66"/>
      <c r="R76" s="71" t="s">
        <v>209</v>
      </c>
      <c r="S76" s="70" t="s">
        <v>216</v>
      </c>
      <c r="T76" s="66"/>
      <c r="U76" s="70"/>
      <c r="V76" s="66"/>
      <c r="W76" s="72">
        <v>2.2000000000000002</v>
      </c>
      <c r="X76" s="66"/>
      <c r="Y76" s="66"/>
      <c r="Z76" s="66"/>
      <c r="AA76" s="66"/>
      <c r="AB76" s="66"/>
      <c r="AC76" s="66"/>
      <c r="AD76" s="66"/>
      <c r="AE76" s="66"/>
      <c r="AF76" s="66"/>
      <c r="AG76" s="66"/>
      <c r="AH76" s="66"/>
      <c r="AI76" s="66"/>
      <c r="AJ76" s="66"/>
      <c r="AK76" s="66"/>
      <c r="AL76" s="66"/>
      <c r="AM76" s="66"/>
      <c r="AN76" s="66"/>
      <c r="AO76" s="66"/>
      <c r="AP76" s="66"/>
      <c r="AQ76" s="66"/>
      <c r="AR76" s="70" t="s">
        <v>27</v>
      </c>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70"/>
      <c r="CB76" s="66"/>
      <c r="CC76" s="66"/>
      <c r="CD76" s="66"/>
      <c r="CE76" s="66"/>
      <c r="CF76" s="66"/>
      <c r="CG76" s="66"/>
      <c r="CH76" s="66"/>
      <c r="CI76" s="66"/>
    </row>
    <row r="77" spans="1:87" ht="14.5" hidden="1" customHeight="1">
      <c r="A77" s="69" t="s">
        <v>82</v>
      </c>
      <c r="B77" s="69">
        <v>73</v>
      </c>
      <c r="C77" s="92"/>
      <c r="D77" s="70" t="s">
        <v>192</v>
      </c>
      <c r="E77" s="70"/>
      <c r="F77" s="70" t="s">
        <v>1060</v>
      </c>
      <c r="G77" s="70" t="s">
        <v>1063</v>
      </c>
      <c r="H77" s="70" t="s">
        <v>85</v>
      </c>
      <c r="I77" s="70" t="s">
        <v>71</v>
      </c>
      <c r="J77" s="70">
        <v>2</v>
      </c>
      <c r="K77" s="70">
        <v>4</v>
      </c>
      <c r="L77" s="70" t="s">
        <v>430</v>
      </c>
      <c r="M77" s="66" t="e">
        <f t="shared" si="2"/>
        <v>#N/A</v>
      </c>
      <c r="N77" s="71" t="s">
        <v>80</v>
      </c>
      <c r="O77" s="66"/>
      <c r="P77" s="66"/>
      <c r="Q77" s="66"/>
      <c r="R77" s="70" t="s">
        <v>191</v>
      </c>
      <c r="S77" s="71"/>
      <c r="T77" s="66"/>
      <c r="U77" s="70" t="s">
        <v>38</v>
      </c>
      <c r="V77" s="66"/>
      <c r="W77" s="72">
        <v>24.918475559999997</v>
      </c>
      <c r="X77" s="66"/>
      <c r="Y77" s="66"/>
      <c r="Z77" s="66"/>
      <c r="AA77" s="66"/>
      <c r="AB77" s="66"/>
      <c r="AC77" s="66"/>
      <c r="AD77" s="66"/>
      <c r="AE77" s="66"/>
      <c r="AF77" s="66"/>
      <c r="AG77" s="66"/>
      <c r="AH77" s="66"/>
      <c r="AI77" s="66"/>
      <c r="AJ77" s="66"/>
      <c r="AK77" s="66"/>
      <c r="AL77" s="66"/>
      <c r="AM77" s="66"/>
      <c r="AN77" s="66"/>
      <c r="AO77" s="66"/>
      <c r="AP77" s="66"/>
      <c r="AQ77" s="66"/>
      <c r="AR77" s="70" t="s">
        <v>36</v>
      </c>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70" t="s">
        <v>70</v>
      </c>
      <c r="CB77" s="66"/>
      <c r="CC77" s="66"/>
      <c r="CD77" s="66"/>
      <c r="CE77" s="66"/>
      <c r="CF77" s="66"/>
      <c r="CG77" s="66"/>
      <c r="CH77" s="66"/>
      <c r="CI77" s="66"/>
    </row>
    <row r="78" spans="1:87" ht="14.5" hidden="1" customHeight="1">
      <c r="A78" s="69" t="s">
        <v>205</v>
      </c>
      <c r="B78" s="69">
        <v>74</v>
      </c>
      <c r="C78" s="92"/>
      <c r="D78" s="70" t="s">
        <v>283</v>
      </c>
      <c r="E78" s="70" t="s">
        <v>281</v>
      </c>
      <c r="F78" s="70" t="s">
        <v>1059</v>
      </c>
      <c r="G78" s="70" t="s">
        <v>1041</v>
      </c>
      <c r="H78" s="70" t="s">
        <v>72</v>
      </c>
      <c r="I78" s="70" t="s">
        <v>84</v>
      </c>
      <c r="J78" s="70">
        <v>1</v>
      </c>
      <c r="K78" s="70"/>
      <c r="L78" s="70" t="s">
        <v>430</v>
      </c>
      <c r="M78" s="66" t="e">
        <f t="shared" si="2"/>
        <v>#N/A</v>
      </c>
      <c r="N78" s="70" t="s">
        <v>177</v>
      </c>
      <c r="O78" s="66" t="s">
        <v>569</v>
      </c>
      <c r="P78" s="66" t="s">
        <v>1067</v>
      </c>
      <c r="Q78" s="66"/>
      <c r="R78" s="71" t="s">
        <v>224</v>
      </c>
      <c r="S78" s="70" t="s">
        <v>282</v>
      </c>
      <c r="T78" s="66"/>
      <c r="U78" s="70" t="s">
        <v>63</v>
      </c>
      <c r="V78" s="66"/>
      <c r="W78" s="72">
        <v>250</v>
      </c>
      <c r="X78" s="66"/>
      <c r="Y78" s="66"/>
      <c r="Z78" s="66"/>
      <c r="AA78" s="66"/>
      <c r="AB78" s="66"/>
      <c r="AC78" s="66"/>
      <c r="AD78" s="66"/>
      <c r="AE78" s="66"/>
      <c r="AF78" s="66"/>
      <c r="AG78" s="66"/>
      <c r="AH78" s="66"/>
      <c r="AI78" s="66"/>
      <c r="AJ78" s="66"/>
      <c r="AK78" s="66"/>
      <c r="AL78" s="66"/>
      <c r="AM78" s="66"/>
      <c r="AN78" s="66"/>
      <c r="AO78" s="66"/>
      <c r="AP78" s="66"/>
      <c r="AQ78" s="66"/>
      <c r="AR78" s="70" t="s">
        <v>45</v>
      </c>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70" t="s">
        <v>79</v>
      </c>
      <c r="CB78" s="66"/>
      <c r="CC78" s="66"/>
      <c r="CD78" s="66"/>
      <c r="CE78" s="66"/>
      <c r="CF78" s="66"/>
      <c r="CG78" s="66"/>
      <c r="CH78" s="66"/>
      <c r="CI78" s="66"/>
    </row>
    <row r="79" spans="1:87" ht="14.5" hidden="1" customHeight="1">
      <c r="A79" s="69" t="s">
        <v>205</v>
      </c>
      <c r="B79" s="69">
        <v>75</v>
      </c>
      <c r="C79" s="92"/>
      <c r="D79" s="70" t="s">
        <v>254</v>
      </c>
      <c r="E79" s="70" t="s">
        <v>253</v>
      </c>
      <c r="F79" s="70" t="s">
        <v>1060</v>
      </c>
      <c r="G79" s="70" t="s">
        <v>1063</v>
      </c>
      <c r="H79" s="70" t="s">
        <v>197</v>
      </c>
      <c r="I79" s="70" t="s">
        <v>84</v>
      </c>
      <c r="J79" s="70">
        <v>3</v>
      </c>
      <c r="K79" s="70"/>
      <c r="L79" s="70" t="s">
        <v>430</v>
      </c>
      <c r="M79" s="66" t="e">
        <f t="shared" si="2"/>
        <v>#N/A</v>
      </c>
      <c r="N79" s="70" t="s">
        <v>26</v>
      </c>
      <c r="O79" s="66" t="s">
        <v>581</v>
      </c>
      <c r="P79" s="66" t="s">
        <v>1067</v>
      </c>
      <c r="Q79" s="66"/>
      <c r="R79" s="71" t="s">
        <v>241</v>
      </c>
      <c r="S79" s="70" t="s">
        <v>240</v>
      </c>
      <c r="T79" s="66"/>
      <c r="U79" s="70" t="s">
        <v>63</v>
      </c>
      <c r="V79" s="66"/>
      <c r="W79" s="72">
        <v>4500</v>
      </c>
      <c r="X79" s="66"/>
      <c r="Y79" s="66"/>
      <c r="Z79" s="66"/>
      <c r="AA79" s="66"/>
      <c r="AB79" s="66"/>
      <c r="AC79" s="66"/>
      <c r="AD79" s="66"/>
      <c r="AE79" s="66"/>
      <c r="AF79" s="66"/>
      <c r="AG79" s="66"/>
      <c r="AH79" s="66"/>
      <c r="AI79" s="66"/>
      <c r="AJ79" s="66"/>
      <c r="AK79" s="66"/>
      <c r="AL79" s="66"/>
      <c r="AM79" s="66"/>
      <c r="AN79" s="66"/>
      <c r="AO79" s="66"/>
      <c r="AP79" s="66"/>
      <c r="AQ79" s="66"/>
      <c r="AR79" s="70" t="s">
        <v>36</v>
      </c>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70"/>
      <c r="CB79" s="66"/>
      <c r="CC79" s="66"/>
      <c r="CD79" s="66"/>
      <c r="CE79" s="66"/>
      <c r="CF79" s="66"/>
      <c r="CG79" s="66"/>
      <c r="CH79" s="66"/>
      <c r="CI79" s="66"/>
    </row>
    <row r="80" spans="1:87" ht="14.5" hidden="1" customHeight="1">
      <c r="A80" s="69" t="s">
        <v>205</v>
      </c>
      <c r="B80" s="69">
        <v>76</v>
      </c>
      <c r="C80" s="92"/>
      <c r="D80" s="70" t="s">
        <v>233</v>
      </c>
      <c r="E80" s="70"/>
      <c r="F80" s="70" t="s">
        <v>1060</v>
      </c>
      <c r="G80" s="70" t="s">
        <v>1063</v>
      </c>
      <c r="H80" s="70" t="s">
        <v>197</v>
      </c>
      <c r="I80" s="70" t="s">
        <v>84</v>
      </c>
      <c r="J80" s="70">
        <v>1</v>
      </c>
      <c r="K80" s="70"/>
      <c r="L80" s="70" t="s">
        <v>430</v>
      </c>
      <c r="M80" s="66" t="e">
        <f t="shared" si="2"/>
        <v>#N/A</v>
      </c>
      <c r="N80" s="70" t="s">
        <v>26</v>
      </c>
      <c r="O80" s="66" t="s">
        <v>588</v>
      </c>
      <c r="P80" s="66" t="s">
        <v>1067</v>
      </c>
      <c r="Q80" s="66"/>
      <c r="R80" s="71" t="s">
        <v>224</v>
      </c>
      <c r="S80" s="70" t="s">
        <v>231</v>
      </c>
      <c r="T80" s="66"/>
      <c r="U80" s="70" t="s">
        <v>63</v>
      </c>
      <c r="V80" s="66"/>
      <c r="W80" s="72">
        <v>3064</v>
      </c>
      <c r="X80" s="66"/>
      <c r="Y80" s="66"/>
      <c r="Z80" s="66"/>
      <c r="AA80" s="66"/>
      <c r="AB80" s="66"/>
      <c r="AC80" s="66"/>
      <c r="AD80" s="66"/>
      <c r="AE80" s="66"/>
      <c r="AF80" s="66"/>
      <c r="AG80" s="66"/>
      <c r="AH80" s="66"/>
      <c r="AI80" s="66"/>
      <c r="AJ80" s="66"/>
      <c r="AK80" s="66"/>
      <c r="AL80" s="66"/>
      <c r="AM80" s="66"/>
      <c r="AN80" s="66"/>
      <c r="AO80" s="66"/>
      <c r="AP80" s="66"/>
      <c r="AQ80" s="66"/>
      <c r="AR80" s="70" t="s">
        <v>45</v>
      </c>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70"/>
      <c r="CB80" s="66"/>
      <c r="CC80" s="66"/>
      <c r="CD80" s="66"/>
      <c r="CE80" s="66"/>
      <c r="CF80" s="66"/>
      <c r="CG80" s="66"/>
      <c r="CH80" s="66"/>
      <c r="CI80" s="66"/>
    </row>
    <row r="81" spans="1:87" ht="14.5" hidden="1" customHeight="1">
      <c r="A81" s="69" t="s">
        <v>205</v>
      </c>
      <c r="B81" s="69">
        <v>77</v>
      </c>
      <c r="C81" s="92"/>
      <c r="D81" s="70" t="s">
        <v>275</v>
      </c>
      <c r="E81" s="70"/>
      <c r="F81" s="70" t="s">
        <v>1060</v>
      </c>
      <c r="G81" s="70" t="s">
        <v>1063</v>
      </c>
      <c r="H81" s="70"/>
      <c r="I81" s="70"/>
      <c r="J81" s="70">
        <v>1</v>
      </c>
      <c r="K81" s="70"/>
      <c r="L81" s="70" t="s">
        <v>430</v>
      </c>
      <c r="M81" s="66" t="e">
        <f t="shared" si="2"/>
        <v>#N/A</v>
      </c>
      <c r="N81" s="70" t="s">
        <v>213</v>
      </c>
      <c r="O81" s="66" t="s">
        <v>573</v>
      </c>
      <c r="P81" s="66" t="s">
        <v>1067</v>
      </c>
      <c r="Q81" s="66"/>
      <c r="R81" s="71" t="s">
        <v>203</v>
      </c>
      <c r="S81" s="70" t="s">
        <v>271</v>
      </c>
      <c r="T81" s="66"/>
      <c r="U81" s="70"/>
      <c r="V81" s="66"/>
      <c r="W81" s="72">
        <v>12000</v>
      </c>
      <c r="X81" s="66"/>
      <c r="Y81" s="66"/>
      <c r="Z81" s="66"/>
      <c r="AA81" s="66"/>
      <c r="AB81" s="66"/>
      <c r="AC81" s="66"/>
      <c r="AD81" s="66"/>
      <c r="AE81" s="66"/>
      <c r="AF81" s="66"/>
      <c r="AG81" s="66"/>
      <c r="AH81" s="66"/>
      <c r="AI81" s="66"/>
      <c r="AJ81" s="66"/>
      <c r="AK81" s="66"/>
      <c r="AL81" s="66"/>
      <c r="AM81" s="66"/>
      <c r="AN81" s="66"/>
      <c r="AO81" s="66"/>
      <c r="AP81" s="66"/>
      <c r="AQ81" s="66"/>
      <c r="AR81" s="70" t="s">
        <v>36</v>
      </c>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70"/>
      <c r="CB81" s="66"/>
      <c r="CC81" s="66"/>
      <c r="CD81" s="66"/>
      <c r="CE81" s="66"/>
      <c r="CF81" s="66"/>
      <c r="CG81" s="66"/>
      <c r="CH81" s="66"/>
      <c r="CI81" s="66"/>
    </row>
    <row r="82" spans="1:87" ht="14.5" hidden="1" customHeight="1">
      <c r="A82" s="69" t="s">
        <v>205</v>
      </c>
      <c r="B82" s="69">
        <v>78</v>
      </c>
      <c r="C82" s="92"/>
      <c r="D82" s="70" t="s">
        <v>243</v>
      </c>
      <c r="E82" s="70"/>
      <c r="F82" s="70" t="s">
        <v>1060</v>
      </c>
      <c r="G82" s="70" t="s">
        <v>1063</v>
      </c>
      <c r="H82" s="70" t="s">
        <v>197</v>
      </c>
      <c r="I82" s="70" t="s">
        <v>84</v>
      </c>
      <c r="J82" s="70">
        <v>3</v>
      </c>
      <c r="K82" s="70"/>
      <c r="L82" s="70" t="s">
        <v>430</v>
      </c>
      <c r="M82" s="66" t="e">
        <f t="shared" si="2"/>
        <v>#N/A</v>
      </c>
      <c r="N82" s="70" t="s">
        <v>26</v>
      </c>
      <c r="O82" s="66" t="s">
        <v>585</v>
      </c>
      <c r="P82" s="66" t="s">
        <v>1067</v>
      </c>
      <c r="Q82" s="66"/>
      <c r="R82" s="71" t="s">
        <v>241</v>
      </c>
      <c r="S82" s="70" t="s">
        <v>240</v>
      </c>
      <c r="T82" s="66"/>
      <c r="U82" s="70" t="s">
        <v>63</v>
      </c>
      <c r="V82" s="66"/>
      <c r="W82" s="72">
        <v>55</v>
      </c>
      <c r="X82" s="66"/>
      <c r="Y82" s="66"/>
      <c r="Z82" s="66"/>
      <c r="AA82" s="66"/>
      <c r="AB82" s="66"/>
      <c r="AC82" s="66"/>
      <c r="AD82" s="66"/>
      <c r="AE82" s="66"/>
      <c r="AF82" s="66"/>
      <c r="AG82" s="66"/>
      <c r="AH82" s="66"/>
      <c r="AI82" s="66"/>
      <c r="AJ82" s="66"/>
      <c r="AK82" s="66"/>
      <c r="AL82" s="66"/>
      <c r="AM82" s="66"/>
      <c r="AN82" s="66"/>
      <c r="AO82" s="66"/>
      <c r="AP82" s="66"/>
      <c r="AQ82" s="66"/>
      <c r="AR82" s="70" t="s">
        <v>36</v>
      </c>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70"/>
      <c r="CB82" s="66"/>
      <c r="CC82" s="66"/>
      <c r="CD82" s="66"/>
      <c r="CE82" s="66"/>
      <c r="CF82" s="66"/>
      <c r="CG82" s="66"/>
      <c r="CH82" s="66"/>
      <c r="CI82" s="66"/>
    </row>
    <row r="83" spans="1:87" ht="14.5" hidden="1" customHeight="1">
      <c r="A83" s="69" t="s">
        <v>82</v>
      </c>
      <c r="B83" s="69">
        <v>79</v>
      </c>
      <c r="C83" s="92"/>
      <c r="D83" s="70" t="s">
        <v>180</v>
      </c>
      <c r="E83" s="70"/>
      <c r="F83" s="70" t="s">
        <v>1060</v>
      </c>
      <c r="G83" s="70" t="s">
        <v>1063</v>
      </c>
      <c r="H83" s="70" t="s">
        <v>72</v>
      </c>
      <c r="I83" s="70" t="s">
        <v>100</v>
      </c>
      <c r="J83" s="70">
        <v>2</v>
      </c>
      <c r="K83" s="70">
        <v>1</v>
      </c>
      <c r="L83" s="70" t="s">
        <v>430</v>
      </c>
      <c r="M83" s="66" t="e">
        <f t="shared" si="2"/>
        <v>#N/A</v>
      </c>
      <c r="N83" s="71" t="s">
        <v>80</v>
      </c>
      <c r="O83" s="66"/>
      <c r="P83" s="66"/>
      <c r="Q83" s="66"/>
      <c r="R83" s="70" t="s">
        <v>179</v>
      </c>
      <c r="S83" s="71"/>
      <c r="T83" s="66"/>
      <c r="U83" s="70" t="s">
        <v>25</v>
      </c>
      <c r="V83" s="66"/>
      <c r="W83" s="72">
        <v>3.4851030000000001</v>
      </c>
      <c r="X83" s="66"/>
      <c r="Y83" s="66"/>
      <c r="Z83" s="66"/>
      <c r="AA83" s="66"/>
      <c r="AB83" s="66"/>
      <c r="AC83" s="66"/>
      <c r="AD83" s="66"/>
      <c r="AE83" s="66"/>
      <c r="AF83" s="66"/>
      <c r="AG83" s="66"/>
      <c r="AH83" s="66"/>
      <c r="AI83" s="66"/>
      <c r="AJ83" s="66"/>
      <c r="AK83" s="66"/>
      <c r="AL83" s="66"/>
      <c r="AM83" s="66"/>
      <c r="AN83" s="66"/>
      <c r="AO83" s="66"/>
      <c r="AP83" s="66"/>
      <c r="AQ83" s="66"/>
      <c r="AR83" s="70" t="s">
        <v>36</v>
      </c>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70" t="s">
        <v>70</v>
      </c>
      <c r="CB83" s="66"/>
      <c r="CC83" s="66"/>
      <c r="CD83" s="66"/>
      <c r="CE83" s="66"/>
      <c r="CF83" s="66"/>
      <c r="CG83" s="66"/>
      <c r="CH83" s="66"/>
      <c r="CI83" s="66"/>
    </row>
    <row r="84" spans="1:87" ht="14.5" hidden="1" customHeight="1">
      <c r="A84" s="69" t="s">
        <v>82</v>
      </c>
      <c r="B84" s="69">
        <v>80</v>
      </c>
      <c r="C84" s="92"/>
      <c r="D84" s="70" t="s">
        <v>178</v>
      </c>
      <c r="E84" s="70"/>
      <c r="F84" s="70" t="s">
        <v>1060</v>
      </c>
      <c r="G84" s="70" t="s">
        <v>1063</v>
      </c>
      <c r="H84" s="70"/>
      <c r="I84" s="70"/>
      <c r="J84" s="70">
        <v>1</v>
      </c>
      <c r="K84" s="70"/>
      <c r="L84" s="70" t="s">
        <v>430</v>
      </c>
      <c r="M84" s="66" t="e">
        <f t="shared" si="2"/>
        <v>#N/A</v>
      </c>
      <c r="N84" s="71" t="s">
        <v>177</v>
      </c>
      <c r="O84" s="66"/>
      <c r="P84" s="66"/>
      <c r="Q84" s="66"/>
      <c r="R84" s="70" t="s">
        <v>174</v>
      </c>
      <c r="S84" s="71"/>
      <c r="T84" s="66"/>
      <c r="U84" s="70"/>
      <c r="V84" s="66"/>
      <c r="W84" s="72">
        <v>9.5</v>
      </c>
      <c r="X84" s="66"/>
      <c r="Y84" s="66"/>
      <c r="Z84" s="66"/>
      <c r="AA84" s="66"/>
      <c r="AB84" s="66"/>
      <c r="AC84" s="66"/>
      <c r="AD84" s="66"/>
      <c r="AE84" s="66"/>
      <c r="AF84" s="66"/>
      <c r="AG84" s="66"/>
      <c r="AH84" s="66"/>
      <c r="AI84" s="66"/>
      <c r="AJ84" s="66"/>
      <c r="AK84" s="66"/>
      <c r="AL84" s="66"/>
      <c r="AM84" s="66"/>
      <c r="AN84" s="66"/>
      <c r="AO84" s="66"/>
      <c r="AP84" s="66"/>
      <c r="AQ84" s="66"/>
      <c r="AR84" s="70"/>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70"/>
      <c r="CB84" s="66"/>
      <c r="CC84" s="66"/>
      <c r="CD84" s="66"/>
      <c r="CE84" s="66"/>
      <c r="CF84" s="66"/>
      <c r="CG84" s="66"/>
      <c r="CH84" s="66"/>
      <c r="CI84" s="66"/>
    </row>
    <row r="85" spans="1:87" ht="14.5" hidden="1" customHeight="1">
      <c r="A85" s="69" t="s">
        <v>82</v>
      </c>
      <c r="B85" s="69">
        <v>81</v>
      </c>
      <c r="C85" s="92"/>
      <c r="D85" s="70" t="s">
        <v>173</v>
      </c>
      <c r="E85" s="70"/>
      <c r="F85" s="70" t="s">
        <v>1060</v>
      </c>
      <c r="G85" s="70" t="s">
        <v>1063</v>
      </c>
      <c r="H85" s="70"/>
      <c r="I85" s="70"/>
      <c r="J85" s="70">
        <v>2</v>
      </c>
      <c r="K85" s="70"/>
      <c r="L85" s="70" t="s">
        <v>430</v>
      </c>
      <c r="M85" s="66" t="e">
        <f t="shared" si="2"/>
        <v>#N/A</v>
      </c>
      <c r="N85" s="71" t="s">
        <v>80</v>
      </c>
      <c r="O85" s="66"/>
      <c r="P85" s="66"/>
      <c r="Q85" s="66"/>
      <c r="R85" s="70" t="s">
        <v>171</v>
      </c>
      <c r="S85" s="71"/>
      <c r="T85" s="66"/>
      <c r="U85" s="70"/>
      <c r="V85" s="66"/>
      <c r="W85" s="72">
        <v>84.169666620000001</v>
      </c>
      <c r="X85" s="66"/>
      <c r="Y85" s="66"/>
      <c r="Z85" s="66"/>
      <c r="AA85" s="66"/>
      <c r="AB85" s="66"/>
      <c r="AC85" s="66"/>
      <c r="AD85" s="66"/>
      <c r="AE85" s="66"/>
      <c r="AF85" s="66"/>
      <c r="AG85" s="66"/>
      <c r="AH85" s="66"/>
      <c r="AI85" s="66"/>
      <c r="AJ85" s="66"/>
      <c r="AK85" s="66"/>
      <c r="AL85" s="66"/>
      <c r="AM85" s="66"/>
      <c r="AN85" s="66"/>
      <c r="AO85" s="66"/>
      <c r="AP85" s="66"/>
      <c r="AQ85" s="66"/>
      <c r="AR85" s="70"/>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70"/>
      <c r="CB85" s="66"/>
      <c r="CC85" s="66"/>
      <c r="CD85" s="66"/>
      <c r="CE85" s="66"/>
      <c r="CF85" s="66"/>
      <c r="CG85" s="66"/>
      <c r="CH85" s="66"/>
      <c r="CI85" s="66"/>
    </row>
    <row r="86" spans="1:87" ht="14.5" hidden="1" customHeight="1">
      <c r="A86" s="69" t="s">
        <v>205</v>
      </c>
      <c r="B86" s="69">
        <v>82</v>
      </c>
      <c r="C86" s="92"/>
      <c r="D86" s="70" t="s">
        <v>245</v>
      </c>
      <c r="E86" s="70"/>
      <c r="F86" s="70" t="s">
        <v>1060</v>
      </c>
      <c r="G86" s="70" t="s">
        <v>1063</v>
      </c>
      <c r="H86" s="70" t="s">
        <v>197</v>
      </c>
      <c r="I86" s="70" t="s">
        <v>84</v>
      </c>
      <c r="J86" s="70">
        <v>1</v>
      </c>
      <c r="K86" s="70"/>
      <c r="L86" s="70" t="s">
        <v>430</v>
      </c>
      <c r="M86" s="66" t="e">
        <f t="shared" si="2"/>
        <v>#N/A</v>
      </c>
      <c r="N86" s="70" t="s">
        <v>26</v>
      </c>
      <c r="O86" s="66" t="s">
        <v>584</v>
      </c>
      <c r="P86" s="66" t="s">
        <v>1067</v>
      </c>
      <c r="Q86" s="66"/>
      <c r="R86" s="71" t="s">
        <v>203</v>
      </c>
      <c r="S86" s="70" t="s">
        <v>227</v>
      </c>
      <c r="T86" s="66"/>
      <c r="U86" s="70" t="s">
        <v>63</v>
      </c>
      <c r="V86" s="66"/>
      <c r="W86" s="72">
        <v>262</v>
      </c>
      <c r="X86" s="66"/>
      <c r="Y86" s="66"/>
      <c r="Z86" s="66"/>
      <c r="AA86" s="66"/>
      <c r="AB86" s="66"/>
      <c r="AC86" s="66"/>
      <c r="AD86" s="66"/>
      <c r="AE86" s="66"/>
      <c r="AF86" s="66"/>
      <c r="AG86" s="66"/>
      <c r="AH86" s="66"/>
      <c r="AI86" s="66"/>
      <c r="AJ86" s="66"/>
      <c r="AK86" s="66"/>
      <c r="AL86" s="66"/>
      <c r="AM86" s="66"/>
      <c r="AN86" s="66"/>
      <c r="AO86" s="66"/>
      <c r="AP86" s="66"/>
      <c r="AQ86" s="66"/>
      <c r="AR86" s="70" t="s">
        <v>45</v>
      </c>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70"/>
      <c r="CB86" s="66"/>
      <c r="CC86" s="66"/>
      <c r="CD86" s="66"/>
      <c r="CE86" s="66"/>
      <c r="CF86" s="66"/>
      <c r="CG86" s="66"/>
      <c r="CH86" s="66"/>
      <c r="CI86" s="66"/>
    </row>
    <row r="87" spans="1:87" ht="14.5" hidden="1" customHeight="1">
      <c r="A87" s="69" t="s">
        <v>205</v>
      </c>
      <c r="B87" s="69">
        <v>83</v>
      </c>
      <c r="C87" s="92"/>
      <c r="D87" s="70" t="s">
        <v>252</v>
      </c>
      <c r="E87" s="70"/>
      <c r="F87" s="70" t="s">
        <v>1060</v>
      </c>
      <c r="G87" s="70" t="s">
        <v>1063</v>
      </c>
      <c r="H87" s="70" t="s">
        <v>197</v>
      </c>
      <c r="I87" s="70" t="s">
        <v>84</v>
      </c>
      <c r="J87" s="70">
        <v>3</v>
      </c>
      <c r="K87" s="70"/>
      <c r="L87" s="70" t="s">
        <v>430</v>
      </c>
      <c r="M87" s="66" t="e">
        <f t="shared" si="2"/>
        <v>#N/A</v>
      </c>
      <c r="N87" s="70" t="s">
        <v>26</v>
      </c>
      <c r="O87" s="66" t="s">
        <v>582</v>
      </c>
      <c r="P87" s="66" t="s">
        <v>1067</v>
      </c>
      <c r="Q87" s="66"/>
      <c r="R87" s="71" t="s">
        <v>241</v>
      </c>
      <c r="S87" s="70" t="s">
        <v>240</v>
      </c>
      <c r="T87" s="66"/>
      <c r="U87" s="70" t="s">
        <v>63</v>
      </c>
      <c r="V87" s="66"/>
      <c r="W87" s="72">
        <v>4</v>
      </c>
      <c r="X87" s="66"/>
      <c r="Y87" s="66"/>
      <c r="Z87" s="66"/>
      <c r="AA87" s="66"/>
      <c r="AB87" s="66"/>
      <c r="AC87" s="66"/>
      <c r="AD87" s="66"/>
      <c r="AE87" s="66"/>
      <c r="AF87" s="66"/>
      <c r="AG87" s="66"/>
      <c r="AH87" s="66"/>
      <c r="AI87" s="66"/>
      <c r="AJ87" s="66"/>
      <c r="AK87" s="66"/>
      <c r="AL87" s="66"/>
      <c r="AM87" s="66"/>
      <c r="AN87" s="66"/>
      <c r="AO87" s="66"/>
      <c r="AP87" s="66"/>
      <c r="AQ87" s="66"/>
      <c r="AR87" s="70" t="s">
        <v>36</v>
      </c>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70"/>
      <c r="CB87" s="66"/>
      <c r="CC87" s="66"/>
      <c r="CD87" s="66"/>
      <c r="CE87" s="66"/>
      <c r="CF87" s="66"/>
      <c r="CG87" s="66"/>
      <c r="CH87" s="66"/>
      <c r="CI87" s="66"/>
    </row>
    <row r="88" spans="1:87" ht="14.5" hidden="1" customHeight="1">
      <c r="A88" s="69" t="s">
        <v>143</v>
      </c>
      <c r="B88" s="69">
        <v>84</v>
      </c>
      <c r="C88" s="92"/>
      <c r="D88" s="70" t="s">
        <v>162</v>
      </c>
      <c r="E88" s="70"/>
      <c r="F88" s="70" t="s">
        <v>1060</v>
      </c>
      <c r="G88" s="70" t="s">
        <v>1063</v>
      </c>
      <c r="H88" s="70" t="s">
        <v>72</v>
      </c>
      <c r="I88" s="70" t="s">
        <v>100</v>
      </c>
      <c r="J88" s="70">
        <v>5</v>
      </c>
      <c r="K88" s="70"/>
      <c r="L88" s="70" t="s">
        <v>430</v>
      </c>
      <c r="M88" s="66" t="e">
        <f t="shared" si="2"/>
        <v>#N/A</v>
      </c>
      <c r="N88" s="70" t="s">
        <v>59</v>
      </c>
      <c r="O88" s="66" t="s">
        <v>436</v>
      </c>
      <c r="P88" s="66" t="s">
        <v>1068</v>
      </c>
      <c r="Q88" s="66"/>
      <c r="R88" s="71"/>
      <c r="S88" s="71"/>
      <c r="T88" s="66"/>
      <c r="U88" s="70" t="s">
        <v>132</v>
      </c>
      <c r="V88" s="66"/>
      <c r="W88" s="72">
        <v>80</v>
      </c>
      <c r="X88" s="66"/>
      <c r="Y88" s="66"/>
      <c r="Z88" s="66"/>
      <c r="AA88" s="66"/>
      <c r="AB88" s="66"/>
      <c r="AC88" s="66"/>
      <c r="AD88" s="66"/>
      <c r="AE88" s="66"/>
      <c r="AF88" s="66"/>
      <c r="AG88" s="66"/>
      <c r="AH88" s="66"/>
      <c r="AI88" s="66"/>
      <c r="AJ88" s="66"/>
      <c r="AK88" s="66"/>
      <c r="AL88" s="66"/>
      <c r="AM88" s="66"/>
      <c r="AN88" s="66"/>
      <c r="AO88" s="66"/>
      <c r="AP88" s="66"/>
      <c r="AQ88" s="66"/>
      <c r="AR88" s="70" t="s">
        <v>45</v>
      </c>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70"/>
      <c r="CB88" s="66"/>
      <c r="CC88" s="66"/>
      <c r="CD88" s="66"/>
      <c r="CE88" s="66"/>
      <c r="CF88" s="66"/>
      <c r="CG88" s="66"/>
      <c r="CH88" s="66"/>
      <c r="CI88" s="66"/>
    </row>
    <row r="89" spans="1:87" ht="14.5" hidden="1" customHeight="1">
      <c r="A89" s="69" t="s">
        <v>143</v>
      </c>
      <c r="B89" s="69">
        <v>85</v>
      </c>
      <c r="C89" s="92"/>
      <c r="D89" s="70" t="s">
        <v>161</v>
      </c>
      <c r="E89" s="70"/>
      <c r="F89" s="70" t="s">
        <v>1060</v>
      </c>
      <c r="G89" s="70" t="s">
        <v>1063</v>
      </c>
      <c r="H89" s="70" t="s">
        <v>72</v>
      </c>
      <c r="I89" s="70" t="s">
        <v>100</v>
      </c>
      <c r="J89" s="70">
        <v>5</v>
      </c>
      <c r="K89" s="70" t="s">
        <v>154</v>
      </c>
      <c r="L89" s="70" t="s">
        <v>430</v>
      </c>
      <c r="M89" s="66" t="e">
        <f t="shared" si="2"/>
        <v>#N/A</v>
      </c>
      <c r="N89" s="70" t="s">
        <v>59</v>
      </c>
      <c r="O89" s="70" t="s">
        <v>596</v>
      </c>
      <c r="P89" s="70" t="s">
        <v>1068</v>
      </c>
      <c r="Q89" s="66"/>
      <c r="R89" s="71"/>
      <c r="S89" s="71"/>
      <c r="T89" s="66"/>
      <c r="U89" s="70" t="s">
        <v>132</v>
      </c>
      <c r="V89" s="66"/>
      <c r="W89" s="72">
        <v>30</v>
      </c>
      <c r="X89" s="66"/>
      <c r="Y89" s="66"/>
      <c r="Z89" s="66"/>
      <c r="AA89" s="66"/>
      <c r="AB89" s="66"/>
      <c r="AC89" s="66"/>
      <c r="AD89" s="66"/>
      <c r="AE89" s="66"/>
      <c r="AF89" s="66"/>
      <c r="AG89" s="66"/>
      <c r="AH89" s="66"/>
      <c r="AI89" s="66"/>
      <c r="AJ89" s="66"/>
      <c r="AK89" s="66"/>
      <c r="AL89" s="66"/>
      <c r="AM89" s="66"/>
      <c r="AN89" s="66"/>
      <c r="AO89" s="66"/>
      <c r="AP89" s="66"/>
      <c r="AQ89" s="66"/>
      <c r="AR89" s="70" t="s">
        <v>45</v>
      </c>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70"/>
      <c r="CB89" s="66"/>
      <c r="CC89" s="66"/>
      <c r="CD89" s="66"/>
      <c r="CE89" s="66"/>
      <c r="CF89" s="66"/>
      <c r="CG89" s="66"/>
      <c r="CH89" s="66"/>
      <c r="CI89" s="66"/>
    </row>
    <row r="90" spans="1:87" ht="14.5" hidden="1" customHeight="1">
      <c r="A90" s="69" t="s">
        <v>143</v>
      </c>
      <c r="B90" s="69">
        <v>86</v>
      </c>
      <c r="C90" s="92"/>
      <c r="D90" s="70" t="s">
        <v>160</v>
      </c>
      <c r="E90" s="70" t="s">
        <v>159</v>
      </c>
      <c r="F90" s="70" t="s">
        <v>1059</v>
      </c>
      <c r="G90" s="70" t="s">
        <v>1041</v>
      </c>
      <c r="H90" s="70" t="s">
        <v>72</v>
      </c>
      <c r="I90" s="70" t="s">
        <v>100</v>
      </c>
      <c r="J90" s="70">
        <v>5</v>
      </c>
      <c r="K90" s="70"/>
      <c r="L90" s="70" t="s">
        <v>430</v>
      </c>
      <c r="M90" s="66" t="e">
        <f t="shared" si="2"/>
        <v>#N/A</v>
      </c>
      <c r="N90" s="70" t="s">
        <v>59</v>
      </c>
      <c r="O90" s="66"/>
      <c r="P90" s="66"/>
      <c r="Q90" s="66"/>
      <c r="R90" s="71"/>
      <c r="S90" s="71"/>
      <c r="T90" s="66"/>
      <c r="U90" s="70" t="s">
        <v>132</v>
      </c>
      <c r="V90" s="66"/>
      <c r="W90" s="72">
        <v>30</v>
      </c>
      <c r="X90" s="66"/>
      <c r="Y90" s="66"/>
      <c r="Z90" s="66"/>
      <c r="AA90" s="66"/>
      <c r="AB90" s="66"/>
      <c r="AC90" s="66"/>
      <c r="AD90" s="66"/>
      <c r="AE90" s="66"/>
      <c r="AF90" s="66"/>
      <c r="AG90" s="66"/>
      <c r="AH90" s="66"/>
      <c r="AI90" s="66"/>
      <c r="AJ90" s="66"/>
      <c r="AK90" s="66"/>
      <c r="AL90" s="66"/>
      <c r="AM90" s="66"/>
      <c r="AN90" s="66"/>
      <c r="AO90" s="66"/>
      <c r="AP90" s="66"/>
      <c r="AQ90" s="66"/>
      <c r="AR90" s="70" t="s">
        <v>45</v>
      </c>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70" t="s">
        <v>70</v>
      </c>
      <c r="CB90" s="66"/>
      <c r="CC90" s="66"/>
      <c r="CD90" s="66"/>
      <c r="CE90" s="66"/>
      <c r="CF90" s="66"/>
      <c r="CG90" s="66"/>
      <c r="CH90" s="66"/>
      <c r="CI90" s="66"/>
    </row>
    <row r="91" spans="1:87" ht="14.5" hidden="1" customHeight="1">
      <c r="A91" s="69" t="s">
        <v>143</v>
      </c>
      <c r="B91" s="69">
        <v>87</v>
      </c>
      <c r="C91" s="92"/>
      <c r="D91" s="70" t="s">
        <v>158</v>
      </c>
      <c r="E91" s="70"/>
      <c r="F91" s="70" t="s">
        <v>1060</v>
      </c>
      <c r="G91" s="70" t="s">
        <v>1063</v>
      </c>
      <c r="H91" s="70" t="s">
        <v>72</v>
      </c>
      <c r="I91" s="70" t="s">
        <v>100</v>
      </c>
      <c r="J91" s="70">
        <v>5</v>
      </c>
      <c r="K91" s="70"/>
      <c r="L91" s="70" t="s">
        <v>430</v>
      </c>
      <c r="M91" s="66" t="e">
        <f t="shared" si="2"/>
        <v>#N/A</v>
      </c>
      <c r="N91" s="70" t="s">
        <v>59</v>
      </c>
      <c r="O91" s="66"/>
      <c r="P91" s="66"/>
      <c r="Q91" s="66"/>
      <c r="R91" s="71"/>
      <c r="S91" s="71"/>
      <c r="T91" s="66"/>
      <c r="U91" s="70" t="s">
        <v>132</v>
      </c>
      <c r="V91" s="66"/>
      <c r="W91" s="72">
        <v>3</v>
      </c>
      <c r="X91" s="66"/>
      <c r="Y91" s="66"/>
      <c r="Z91" s="66"/>
      <c r="AA91" s="66"/>
      <c r="AB91" s="66"/>
      <c r="AC91" s="66"/>
      <c r="AD91" s="66"/>
      <c r="AE91" s="66"/>
      <c r="AF91" s="66"/>
      <c r="AG91" s="66"/>
      <c r="AH91" s="66"/>
      <c r="AI91" s="66"/>
      <c r="AJ91" s="66"/>
      <c r="AK91" s="66"/>
      <c r="AL91" s="66"/>
      <c r="AM91" s="66"/>
      <c r="AN91" s="66"/>
      <c r="AO91" s="66"/>
      <c r="AP91" s="66"/>
      <c r="AQ91" s="66"/>
      <c r="AR91" s="70" t="s">
        <v>45</v>
      </c>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70"/>
      <c r="CB91" s="66"/>
      <c r="CC91" s="66"/>
      <c r="CD91" s="66"/>
      <c r="CE91" s="66"/>
      <c r="CF91" s="66"/>
      <c r="CG91" s="66"/>
      <c r="CH91" s="66"/>
      <c r="CI91" s="66"/>
    </row>
    <row r="92" spans="1:87" ht="14.5" hidden="1" customHeight="1">
      <c r="A92" s="69" t="s">
        <v>143</v>
      </c>
      <c r="B92" s="69">
        <v>88</v>
      </c>
      <c r="C92" s="92"/>
      <c r="D92" s="70" t="s">
        <v>157</v>
      </c>
      <c r="E92" s="70" t="s">
        <v>156</v>
      </c>
      <c r="F92" s="70" t="s">
        <v>1059</v>
      </c>
      <c r="G92" s="70" t="s">
        <v>1041</v>
      </c>
      <c r="H92" s="70" t="s">
        <v>72</v>
      </c>
      <c r="I92" s="70" t="s">
        <v>100</v>
      </c>
      <c r="J92" s="70">
        <v>5</v>
      </c>
      <c r="K92" s="70" t="s">
        <v>154</v>
      </c>
      <c r="L92" s="70" t="s">
        <v>430</v>
      </c>
      <c r="M92" s="66" t="e">
        <f t="shared" si="2"/>
        <v>#N/A</v>
      </c>
      <c r="N92" s="70" t="s">
        <v>59</v>
      </c>
      <c r="O92" s="66"/>
      <c r="P92" s="66"/>
      <c r="Q92" s="66"/>
      <c r="R92" s="71"/>
      <c r="S92" s="71"/>
      <c r="T92" s="66"/>
      <c r="U92" s="70" t="s">
        <v>132</v>
      </c>
      <c r="V92" s="66"/>
      <c r="W92" s="72">
        <v>10</v>
      </c>
      <c r="X92" s="66"/>
      <c r="Y92" s="66"/>
      <c r="Z92" s="66"/>
      <c r="AA92" s="66"/>
      <c r="AB92" s="66"/>
      <c r="AC92" s="66"/>
      <c r="AD92" s="66"/>
      <c r="AE92" s="66"/>
      <c r="AF92" s="66"/>
      <c r="AG92" s="66"/>
      <c r="AH92" s="66"/>
      <c r="AI92" s="66"/>
      <c r="AJ92" s="66"/>
      <c r="AK92" s="66"/>
      <c r="AL92" s="66"/>
      <c r="AM92" s="66"/>
      <c r="AN92" s="66"/>
      <c r="AO92" s="66"/>
      <c r="AP92" s="66"/>
      <c r="AQ92" s="66"/>
      <c r="AR92" s="70" t="s">
        <v>27</v>
      </c>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70" t="s">
        <v>75</v>
      </c>
      <c r="CB92" s="66"/>
      <c r="CC92" s="66"/>
      <c r="CD92" s="66"/>
      <c r="CE92" s="66"/>
      <c r="CF92" s="66"/>
      <c r="CG92" s="66"/>
      <c r="CH92" s="66"/>
      <c r="CI92" s="66"/>
    </row>
    <row r="93" spans="1:87" ht="14.5" hidden="1" customHeight="1">
      <c r="A93" s="69" t="s">
        <v>143</v>
      </c>
      <c r="B93" s="69">
        <v>89</v>
      </c>
      <c r="C93" s="92"/>
      <c r="D93" s="70" t="s">
        <v>152</v>
      </c>
      <c r="E93" s="70"/>
      <c r="F93" s="70" t="s">
        <v>1060</v>
      </c>
      <c r="G93" s="70" t="s">
        <v>1063</v>
      </c>
      <c r="H93" s="70" t="s">
        <v>72</v>
      </c>
      <c r="I93" s="70" t="s">
        <v>100</v>
      </c>
      <c r="J93" s="70">
        <v>5</v>
      </c>
      <c r="K93" s="70"/>
      <c r="L93" s="70" t="s">
        <v>430</v>
      </c>
      <c r="M93" s="66" t="e">
        <f t="shared" si="2"/>
        <v>#N/A</v>
      </c>
      <c r="N93" s="70" t="s">
        <v>59</v>
      </c>
      <c r="O93" s="66"/>
      <c r="P93" s="66"/>
      <c r="Q93" s="66"/>
      <c r="R93" s="71"/>
      <c r="S93" s="71"/>
      <c r="T93" s="66"/>
      <c r="U93" s="70" t="s">
        <v>132</v>
      </c>
      <c r="V93" s="66"/>
      <c r="W93" s="72">
        <v>60</v>
      </c>
      <c r="X93" s="66"/>
      <c r="Y93" s="66"/>
      <c r="Z93" s="66"/>
      <c r="AA93" s="66"/>
      <c r="AB93" s="66"/>
      <c r="AC93" s="66"/>
      <c r="AD93" s="66"/>
      <c r="AE93" s="66"/>
      <c r="AF93" s="66"/>
      <c r="AG93" s="66"/>
      <c r="AH93" s="66"/>
      <c r="AI93" s="66"/>
      <c r="AJ93" s="66"/>
      <c r="AK93" s="66"/>
      <c r="AL93" s="66"/>
      <c r="AM93" s="66"/>
      <c r="AN93" s="66"/>
      <c r="AO93" s="66"/>
      <c r="AP93" s="66"/>
      <c r="AQ93" s="66"/>
      <c r="AR93" s="70" t="s">
        <v>45</v>
      </c>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70"/>
      <c r="CB93" s="66"/>
      <c r="CC93" s="66"/>
      <c r="CD93" s="66"/>
      <c r="CE93" s="66"/>
      <c r="CF93" s="66"/>
      <c r="CG93" s="66"/>
      <c r="CH93" s="66"/>
      <c r="CI93" s="66"/>
    </row>
    <row r="94" spans="1:87" ht="14.5" hidden="1" customHeight="1">
      <c r="A94" s="69" t="s">
        <v>143</v>
      </c>
      <c r="B94" s="69">
        <v>90</v>
      </c>
      <c r="C94" s="92"/>
      <c r="D94" s="70" t="s">
        <v>151</v>
      </c>
      <c r="E94" s="70" t="s">
        <v>150</v>
      </c>
      <c r="F94" s="70" t="s">
        <v>1060</v>
      </c>
      <c r="G94" s="70" t="s">
        <v>1063</v>
      </c>
      <c r="H94" s="70" t="s">
        <v>72</v>
      </c>
      <c r="I94" s="70" t="s">
        <v>100</v>
      </c>
      <c r="J94" s="70">
        <v>5</v>
      </c>
      <c r="K94" s="70"/>
      <c r="L94" s="70" t="s">
        <v>430</v>
      </c>
      <c r="M94" s="66" t="e">
        <f t="shared" si="2"/>
        <v>#N/A</v>
      </c>
      <c r="N94" s="70" t="s">
        <v>59</v>
      </c>
      <c r="O94" s="66"/>
      <c r="P94" s="66"/>
      <c r="Q94" s="66"/>
      <c r="R94" s="71"/>
      <c r="S94" s="71"/>
      <c r="T94" s="66"/>
      <c r="U94" s="70" t="s">
        <v>132</v>
      </c>
      <c r="V94" s="66"/>
      <c r="W94" s="72">
        <v>15</v>
      </c>
      <c r="X94" s="66"/>
      <c r="Y94" s="66"/>
      <c r="Z94" s="66"/>
      <c r="AA94" s="66"/>
      <c r="AB94" s="66"/>
      <c r="AC94" s="66"/>
      <c r="AD94" s="66"/>
      <c r="AE94" s="66"/>
      <c r="AF94" s="66"/>
      <c r="AG94" s="66"/>
      <c r="AH94" s="66"/>
      <c r="AI94" s="66"/>
      <c r="AJ94" s="66"/>
      <c r="AK94" s="66"/>
      <c r="AL94" s="66"/>
      <c r="AM94" s="66"/>
      <c r="AN94" s="66"/>
      <c r="AO94" s="66"/>
      <c r="AP94" s="66"/>
      <c r="AQ94" s="66"/>
      <c r="AR94" s="70" t="s">
        <v>45</v>
      </c>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70"/>
      <c r="CB94" s="66"/>
      <c r="CC94" s="66"/>
      <c r="CD94" s="66"/>
      <c r="CE94" s="66"/>
      <c r="CF94" s="66"/>
      <c r="CG94" s="66"/>
      <c r="CH94" s="66"/>
      <c r="CI94" s="66"/>
    </row>
    <row r="95" spans="1:87" ht="14.5" hidden="1" customHeight="1">
      <c r="A95" s="69" t="s">
        <v>143</v>
      </c>
      <c r="B95" s="69">
        <v>91</v>
      </c>
      <c r="C95" s="92"/>
      <c r="D95" s="70" t="s">
        <v>149</v>
      </c>
      <c r="E95" s="70" t="s">
        <v>147</v>
      </c>
      <c r="F95" s="70" t="s">
        <v>1059</v>
      </c>
      <c r="G95" s="70" t="s">
        <v>1041</v>
      </c>
      <c r="H95" s="70" t="s">
        <v>72</v>
      </c>
      <c r="I95" s="70" t="s">
        <v>100</v>
      </c>
      <c r="J95" s="70">
        <v>5</v>
      </c>
      <c r="K95" s="70"/>
      <c r="L95" s="70" t="s">
        <v>430</v>
      </c>
      <c r="M95" s="66" t="e">
        <f t="shared" si="2"/>
        <v>#N/A</v>
      </c>
      <c r="N95" s="70" t="s">
        <v>59</v>
      </c>
      <c r="O95" s="66"/>
      <c r="P95" s="66"/>
      <c r="Q95" s="66"/>
      <c r="R95" s="71"/>
      <c r="S95" s="71"/>
      <c r="T95" s="66"/>
      <c r="U95" s="70" t="s">
        <v>132</v>
      </c>
      <c r="V95" s="66"/>
      <c r="W95" s="72">
        <v>20</v>
      </c>
      <c r="X95" s="66"/>
      <c r="Y95" s="66"/>
      <c r="Z95" s="66"/>
      <c r="AA95" s="66"/>
      <c r="AB95" s="66"/>
      <c r="AC95" s="66"/>
      <c r="AD95" s="66"/>
      <c r="AE95" s="66"/>
      <c r="AF95" s="66"/>
      <c r="AG95" s="66"/>
      <c r="AH95" s="66"/>
      <c r="AI95" s="66"/>
      <c r="AJ95" s="66"/>
      <c r="AK95" s="66"/>
      <c r="AL95" s="66"/>
      <c r="AM95" s="66"/>
      <c r="AN95" s="66"/>
      <c r="AO95" s="66"/>
      <c r="AP95" s="66"/>
      <c r="AQ95" s="66"/>
      <c r="AR95" s="70" t="s">
        <v>45</v>
      </c>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70" t="s">
        <v>103</v>
      </c>
      <c r="CB95" s="66"/>
      <c r="CC95" s="66"/>
      <c r="CD95" s="66"/>
      <c r="CE95" s="66"/>
      <c r="CF95" s="66"/>
      <c r="CG95" s="66"/>
      <c r="CH95" s="66"/>
      <c r="CI95" s="66"/>
    </row>
    <row r="96" spans="1:87" ht="14.5" hidden="1" customHeight="1">
      <c r="A96" s="69" t="s">
        <v>143</v>
      </c>
      <c r="B96" s="69">
        <v>92</v>
      </c>
      <c r="C96" s="92"/>
      <c r="D96" s="70" t="s">
        <v>146</v>
      </c>
      <c r="E96" s="70" t="s">
        <v>145</v>
      </c>
      <c r="F96" s="70" t="s">
        <v>1059</v>
      </c>
      <c r="G96" s="70" t="s">
        <v>1041</v>
      </c>
      <c r="H96" s="70" t="s">
        <v>72</v>
      </c>
      <c r="I96" s="70" t="s">
        <v>100</v>
      </c>
      <c r="J96" s="70">
        <v>5</v>
      </c>
      <c r="K96" s="70"/>
      <c r="L96" s="70" t="s">
        <v>430</v>
      </c>
      <c r="M96" s="66" t="e">
        <f t="shared" si="2"/>
        <v>#N/A</v>
      </c>
      <c r="N96" s="70" t="s">
        <v>59</v>
      </c>
      <c r="O96" s="66"/>
      <c r="P96" s="66"/>
      <c r="Q96" s="66"/>
      <c r="R96" s="71"/>
      <c r="S96" s="71"/>
      <c r="T96" s="66"/>
      <c r="U96" s="70" t="s">
        <v>132</v>
      </c>
      <c r="V96" s="66"/>
      <c r="W96" s="72">
        <v>5</v>
      </c>
      <c r="X96" s="66"/>
      <c r="Y96" s="66"/>
      <c r="Z96" s="66"/>
      <c r="AA96" s="66"/>
      <c r="AB96" s="66"/>
      <c r="AC96" s="66"/>
      <c r="AD96" s="66"/>
      <c r="AE96" s="66"/>
      <c r="AF96" s="66"/>
      <c r="AG96" s="66"/>
      <c r="AH96" s="66"/>
      <c r="AI96" s="66"/>
      <c r="AJ96" s="66"/>
      <c r="AK96" s="66"/>
      <c r="AL96" s="66"/>
      <c r="AM96" s="66"/>
      <c r="AN96" s="66"/>
      <c r="AO96" s="66"/>
      <c r="AP96" s="66"/>
      <c r="AQ96" s="66"/>
      <c r="AR96" s="70" t="s">
        <v>27</v>
      </c>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70" t="s">
        <v>75</v>
      </c>
      <c r="CB96" s="66"/>
      <c r="CC96" s="66"/>
      <c r="CD96" s="66"/>
      <c r="CE96" s="66"/>
      <c r="CF96" s="66"/>
      <c r="CG96" s="66"/>
      <c r="CH96" s="66"/>
      <c r="CI96" s="66"/>
    </row>
    <row r="97" spans="1:87" ht="14.5" hidden="1" customHeight="1">
      <c r="A97" s="69" t="s">
        <v>143</v>
      </c>
      <c r="B97" s="69">
        <v>93</v>
      </c>
      <c r="C97" s="92"/>
      <c r="D97" s="70" t="s">
        <v>144</v>
      </c>
      <c r="E97" s="70"/>
      <c r="F97" s="70" t="s">
        <v>1060</v>
      </c>
      <c r="G97" s="70" t="s">
        <v>1063</v>
      </c>
      <c r="H97" s="70" t="s">
        <v>72</v>
      </c>
      <c r="I97" s="70" t="s">
        <v>100</v>
      </c>
      <c r="J97" s="70">
        <v>5</v>
      </c>
      <c r="K97" s="70"/>
      <c r="L97" s="70" t="s">
        <v>430</v>
      </c>
      <c r="M97" s="66" t="e">
        <f t="shared" si="2"/>
        <v>#N/A</v>
      </c>
      <c r="N97" s="70" t="s">
        <v>59</v>
      </c>
      <c r="O97" s="66"/>
      <c r="P97" s="66"/>
      <c r="Q97" s="66"/>
      <c r="R97" s="71"/>
      <c r="S97" s="71"/>
      <c r="T97" s="66"/>
      <c r="U97" s="70" t="s">
        <v>132</v>
      </c>
      <c r="V97" s="66"/>
      <c r="W97" s="72">
        <v>3</v>
      </c>
      <c r="X97" s="66"/>
      <c r="Y97" s="66"/>
      <c r="Z97" s="66"/>
      <c r="AA97" s="66"/>
      <c r="AB97" s="66"/>
      <c r="AC97" s="66"/>
      <c r="AD97" s="66"/>
      <c r="AE97" s="66"/>
      <c r="AF97" s="66"/>
      <c r="AG97" s="66"/>
      <c r="AH97" s="66"/>
      <c r="AI97" s="66"/>
      <c r="AJ97" s="66"/>
      <c r="AK97" s="66"/>
      <c r="AL97" s="66"/>
      <c r="AM97" s="66"/>
      <c r="AN97" s="66"/>
      <c r="AO97" s="66"/>
      <c r="AP97" s="66"/>
      <c r="AQ97" s="66"/>
      <c r="AR97" s="70" t="s">
        <v>45</v>
      </c>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70"/>
      <c r="CB97" s="66"/>
      <c r="CC97" s="66"/>
      <c r="CD97" s="66"/>
      <c r="CE97" s="66"/>
      <c r="CF97" s="66"/>
      <c r="CG97" s="66"/>
      <c r="CH97" s="66"/>
      <c r="CI97" s="66"/>
    </row>
    <row r="98" spans="1:87" ht="14.5" hidden="1" customHeight="1">
      <c r="A98" s="69" t="s">
        <v>143</v>
      </c>
      <c r="B98" s="69">
        <v>94</v>
      </c>
      <c r="C98" s="92"/>
      <c r="D98" s="70" t="s">
        <v>142</v>
      </c>
      <c r="E98" s="70"/>
      <c r="F98" s="70" t="s">
        <v>1060</v>
      </c>
      <c r="G98" s="70" t="s">
        <v>1063</v>
      </c>
      <c r="H98" s="70" t="s">
        <v>72</v>
      </c>
      <c r="I98" s="70" t="s">
        <v>100</v>
      </c>
      <c r="J98" s="70">
        <v>5</v>
      </c>
      <c r="K98" s="70"/>
      <c r="L98" s="70" t="s">
        <v>430</v>
      </c>
      <c r="M98" s="66" t="e">
        <f t="shared" si="2"/>
        <v>#N/A</v>
      </c>
      <c r="N98" s="70" t="s">
        <v>59</v>
      </c>
      <c r="O98" s="66"/>
      <c r="P98" s="66"/>
      <c r="Q98" s="66"/>
      <c r="R98" s="71"/>
      <c r="S98" s="71"/>
      <c r="T98" s="66"/>
      <c r="U98" s="70" t="s">
        <v>132</v>
      </c>
      <c r="V98" s="66"/>
      <c r="W98" s="72">
        <v>2</v>
      </c>
      <c r="X98" s="66"/>
      <c r="Y98" s="66"/>
      <c r="Z98" s="66"/>
      <c r="AA98" s="66"/>
      <c r="AB98" s="66"/>
      <c r="AC98" s="66"/>
      <c r="AD98" s="66"/>
      <c r="AE98" s="66"/>
      <c r="AF98" s="66"/>
      <c r="AG98" s="66"/>
      <c r="AH98" s="66"/>
      <c r="AI98" s="66"/>
      <c r="AJ98" s="66"/>
      <c r="AK98" s="66"/>
      <c r="AL98" s="66"/>
      <c r="AM98" s="66"/>
      <c r="AN98" s="66"/>
      <c r="AO98" s="66"/>
      <c r="AP98" s="66"/>
      <c r="AQ98" s="66"/>
      <c r="AR98" s="70" t="s">
        <v>45</v>
      </c>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70"/>
      <c r="CB98" s="66"/>
      <c r="CC98" s="66"/>
      <c r="CD98" s="66"/>
      <c r="CE98" s="66"/>
      <c r="CF98" s="66"/>
      <c r="CG98" s="66"/>
      <c r="CH98" s="66"/>
      <c r="CI98" s="66"/>
    </row>
    <row r="99" spans="1:87" ht="14.5" hidden="1" customHeight="1">
      <c r="A99" s="69" t="s">
        <v>87</v>
      </c>
      <c r="B99" s="69">
        <v>95</v>
      </c>
      <c r="C99" s="92"/>
      <c r="D99" s="70" t="s">
        <v>138</v>
      </c>
      <c r="E99" s="70"/>
      <c r="F99" s="70" t="s">
        <v>1060</v>
      </c>
      <c r="G99" s="70" t="s">
        <v>1063</v>
      </c>
      <c r="H99" s="70" t="s">
        <v>72</v>
      </c>
      <c r="I99" s="70" t="s">
        <v>84</v>
      </c>
      <c r="J99" s="70">
        <v>1</v>
      </c>
      <c r="K99" s="70"/>
      <c r="L99" s="70" t="s">
        <v>430</v>
      </c>
      <c r="M99" s="66" t="e">
        <f t="shared" si="2"/>
        <v>#N/A</v>
      </c>
      <c r="N99" s="70" t="s">
        <v>53</v>
      </c>
      <c r="O99" s="66"/>
      <c r="P99" s="66"/>
      <c r="Q99" s="66"/>
      <c r="R99" s="71"/>
      <c r="S99" s="71"/>
      <c r="T99" s="66"/>
      <c r="U99" s="70" t="s">
        <v>38</v>
      </c>
      <c r="V99" s="66"/>
      <c r="W99" s="72">
        <v>68000</v>
      </c>
      <c r="X99" s="66"/>
      <c r="Y99" s="66"/>
      <c r="Z99" s="66"/>
      <c r="AA99" s="66"/>
      <c r="AB99" s="66"/>
      <c r="AC99" s="66"/>
      <c r="AD99" s="66"/>
      <c r="AE99" s="66"/>
      <c r="AF99" s="66"/>
      <c r="AG99" s="66"/>
      <c r="AH99" s="66"/>
      <c r="AI99" s="66"/>
      <c r="AJ99" s="66"/>
      <c r="AK99" s="66"/>
      <c r="AL99" s="66"/>
      <c r="AM99" s="66"/>
      <c r="AN99" s="66"/>
      <c r="AO99" s="66"/>
      <c r="AP99" s="66"/>
      <c r="AQ99" s="66"/>
      <c r="AR99" s="70" t="s">
        <v>36</v>
      </c>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c r="BW99" s="66"/>
      <c r="BX99" s="66"/>
      <c r="BY99" s="66"/>
      <c r="BZ99" s="66"/>
      <c r="CA99" s="70" t="s">
        <v>79</v>
      </c>
      <c r="CB99" s="66"/>
      <c r="CC99" s="66"/>
      <c r="CD99" s="66"/>
      <c r="CE99" s="66"/>
      <c r="CF99" s="66"/>
      <c r="CG99" s="66"/>
      <c r="CH99" s="66"/>
      <c r="CI99" s="66"/>
    </row>
    <row r="100" spans="1:87" ht="14.5" hidden="1" customHeight="1">
      <c r="A100" s="69" t="s">
        <v>87</v>
      </c>
      <c r="B100" s="69">
        <v>96</v>
      </c>
      <c r="C100" s="92"/>
      <c r="D100" s="70" t="s">
        <v>137</v>
      </c>
      <c r="E100" s="70" t="s">
        <v>136</v>
      </c>
      <c r="F100" s="70" t="s">
        <v>1059</v>
      </c>
      <c r="G100" s="70" t="s">
        <v>1041</v>
      </c>
      <c r="H100" s="70" t="s">
        <v>72</v>
      </c>
      <c r="I100" s="70" t="s">
        <v>84</v>
      </c>
      <c r="J100" s="70">
        <v>1</v>
      </c>
      <c r="K100" s="70"/>
      <c r="L100" s="70" t="s">
        <v>430</v>
      </c>
      <c r="M100" s="66" t="e">
        <f t="shared" si="2"/>
        <v>#N/A</v>
      </c>
      <c r="N100" s="70" t="s">
        <v>53</v>
      </c>
      <c r="O100" s="66"/>
      <c r="P100" s="66"/>
      <c r="Q100" s="66"/>
      <c r="R100" s="71"/>
      <c r="S100" s="71"/>
      <c r="T100" s="66"/>
      <c r="U100" s="70" t="s">
        <v>38</v>
      </c>
      <c r="V100" s="66"/>
      <c r="W100" s="72">
        <v>10000</v>
      </c>
      <c r="X100" s="66"/>
      <c r="Y100" s="66"/>
      <c r="Z100" s="66"/>
      <c r="AA100" s="66"/>
      <c r="AB100" s="66"/>
      <c r="AC100" s="66"/>
      <c r="AD100" s="66"/>
      <c r="AE100" s="66"/>
      <c r="AF100" s="66"/>
      <c r="AG100" s="66"/>
      <c r="AH100" s="66"/>
      <c r="AI100" s="66"/>
      <c r="AJ100" s="66"/>
      <c r="AK100" s="66"/>
      <c r="AL100" s="66"/>
      <c r="AM100" s="66"/>
      <c r="AN100" s="66"/>
      <c r="AO100" s="66"/>
      <c r="AP100" s="66"/>
      <c r="AQ100" s="66"/>
      <c r="AR100" s="70" t="s">
        <v>36</v>
      </c>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70" t="s">
        <v>79</v>
      </c>
      <c r="CB100" s="66"/>
      <c r="CC100" s="66"/>
      <c r="CD100" s="66"/>
      <c r="CE100" s="66"/>
      <c r="CF100" s="66"/>
      <c r="CG100" s="66"/>
      <c r="CH100" s="66"/>
      <c r="CI100" s="66"/>
    </row>
    <row r="101" spans="1:87" ht="14.5" hidden="1" customHeight="1">
      <c r="A101" s="69" t="s">
        <v>87</v>
      </c>
      <c r="B101" s="69">
        <v>97</v>
      </c>
      <c r="C101" s="92"/>
      <c r="D101" s="70" t="s">
        <v>135</v>
      </c>
      <c r="E101" s="70" t="s">
        <v>134</v>
      </c>
      <c r="F101" s="70" t="s">
        <v>1060</v>
      </c>
      <c r="G101" s="70" t="s">
        <v>1063</v>
      </c>
      <c r="H101" s="70" t="s">
        <v>72</v>
      </c>
      <c r="I101" s="70" t="s">
        <v>84</v>
      </c>
      <c r="J101" s="70">
        <v>1</v>
      </c>
      <c r="K101" s="70"/>
      <c r="L101" s="70" t="s">
        <v>430</v>
      </c>
      <c r="M101" s="66" t="e">
        <f t="shared" ref="M101:M132" si="3">INDEX(bangkok_range,MATCH($D101, bangkok_name,0), MATCH(M$4, bangkok_titles,0))</f>
        <v>#N/A</v>
      </c>
      <c r="N101" s="70" t="s">
        <v>53</v>
      </c>
      <c r="O101" s="66"/>
      <c r="P101" s="66"/>
      <c r="Q101" s="66"/>
      <c r="R101" s="71"/>
      <c r="S101" s="71"/>
      <c r="T101" s="66"/>
      <c r="U101" s="70" t="s">
        <v>25</v>
      </c>
      <c r="V101" s="66"/>
      <c r="W101" s="72">
        <v>250</v>
      </c>
      <c r="X101" s="66"/>
      <c r="Y101" s="66"/>
      <c r="Z101" s="66"/>
      <c r="AA101" s="66"/>
      <c r="AB101" s="66"/>
      <c r="AC101" s="66"/>
      <c r="AD101" s="66"/>
      <c r="AE101" s="66"/>
      <c r="AF101" s="66"/>
      <c r="AG101" s="66"/>
      <c r="AH101" s="66"/>
      <c r="AI101" s="66"/>
      <c r="AJ101" s="66"/>
      <c r="AK101" s="66"/>
      <c r="AL101" s="66"/>
      <c r="AM101" s="66"/>
      <c r="AN101" s="66"/>
      <c r="AO101" s="66"/>
      <c r="AP101" s="66"/>
      <c r="AQ101" s="66"/>
      <c r="AR101" s="70" t="s">
        <v>36</v>
      </c>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70" t="s">
        <v>79</v>
      </c>
      <c r="CB101" s="66"/>
      <c r="CC101" s="66"/>
      <c r="CD101" s="66"/>
      <c r="CE101" s="66"/>
      <c r="CF101" s="66"/>
      <c r="CG101" s="66"/>
      <c r="CH101" s="66"/>
      <c r="CI101" s="66"/>
    </row>
    <row r="102" spans="1:87" ht="14.5" hidden="1" customHeight="1">
      <c r="A102" s="69" t="s">
        <v>87</v>
      </c>
      <c r="B102" s="69">
        <v>98</v>
      </c>
      <c r="C102" s="92"/>
      <c r="D102" s="70" t="s">
        <v>133</v>
      </c>
      <c r="E102" s="70"/>
      <c r="F102" s="70" t="s">
        <v>1060</v>
      </c>
      <c r="G102" s="70" t="s">
        <v>1063</v>
      </c>
      <c r="H102" s="70" t="s">
        <v>85</v>
      </c>
      <c r="I102" s="70" t="s">
        <v>84</v>
      </c>
      <c r="J102" s="70">
        <v>1</v>
      </c>
      <c r="K102" s="70"/>
      <c r="L102" s="70" t="s">
        <v>430</v>
      </c>
      <c r="M102" s="66" t="e">
        <f t="shared" si="3"/>
        <v>#N/A</v>
      </c>
      <c r="N102" s="70" t="s">
        <v>53</v>
      </c>
      <c r="O102" s="66" t="s">
        <v>87</v>
      </c>
      <c r="P102" s="66" t="s">
        <v>1066</v>
      </c>
      <c r="Q102" s="66"/>
      <c r="R102" s="71"/>
      <c r="S102" s="71"/>
      <c r="T102" s="66"/>
      <c r="U102" s="70" t="s">
        <v>132</v>
      </c>
      <c r="V102" s="66"/>
      <c r="W102" s="72">
        <v>6700</v>
      </c>
      <c r="X102" s="66"/>
      <c r="Y102" s="66"/>
      <c r="Z102" s="66"/>
      <c r="AA102" s="66"/>
      <c r="AB102" s="66"/>
      <c r="AC102" s="66"/>
      <c r="AD102" s="66"/>
      <c r="AE102" s="66"/>
      <c r="AF102" s="66"/>
      <c r="AG102" s="66"/>
      <c r="AH102" s="66"/>
      <c r="AI102" s="66"/>
      <c r="AJ102" s="66"/>
      <c r="AK102" s="66"/>
      <c r="AL102" s="66"/>
      <c r="AM102" s="66"/>
      <c r="AN102" s="66"/>
      <c r="AO102" s="66"/>
      <c r="AP102" s="66"/>
      <c r="AQ102" s="66"/>
      <c r="AR102" s="70" t="s">
        <v>36</v>
      </c>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70" t="s">
        <v>79</v>
      </c>
      <c r="CB102" s="66"/>
      <c r="CC102" s="66"/>
      <c r="CD102" s="66"/>
      <c r="CE102" s="66"/>
      <c r="CF102" s="66"/>
      <c r="CG102" s="66"/>
      <c r="CH102" s="66"/>
      <c r="CI102" s="66"/>
    </row>
    <row r="103" spans="1:87" ht="14.5" hidden="1" customHeight="1">
      <c r="A103" s="69" t="s">
        <v>87</v>
      </c>
      <c r="B103" s="69">
        <v>99</v>
      </c>
      <c r="C103" s="92"/>
      <c r="D103" s="70" t="s">
        <v>131</v>
      </c>
      <c r="E103" s="70"/>
      <c r="F103" s="70" t="s">
        <v>1060</v>
      </c>
      <c r="G103" s="70" t="s">
        <v>1063</v>
      </c>
      <c r="H103" s="70" t="s">
        <v>85</v>
      </c>
      <c r="I103" s="70" t="s">
        <v>84</v>
      </c>
      <c r="J103" s="70">
        <v>1</v>
      </c>
      <c r="K103" s="70"/>
      <c r="L103" s="70" t="s">
        <v>430</v>
      </c>
      <c r="M103" s="66" t="e">
        <f t="shared" si="3"/>
        <v>#N/A</v>
      </c>
      <c r="N103" s="70" t="s">
        <v>53</v>
      </c>
      <c r="O103" s="66" t="s">
        <v>597</v>
      </c>
      <c r="P103" s="66" t="s">
        <v>1066</v>
      </c>
      <c r="Q103" s="66"/>
      <c r="R103" s="71"/>
      <c r="S103" s="71"/>
      <c r="T103" s="66"/>
      <c r="U103" s="70" t="s">
        <v>63</v>
      </c>
      <c r="V103" s="66"/>
      <c r="W103" s="72">
        <v>26900</v>
      </c>
      <c r="X103" s="66"/>
      <c r="Y103" s="66"/>
      <c r="Z103" s="66"/>
      <c r="AA103" s="66"/>
      <c r="AB103" s="66"/>
      <c r="AC103" s="66"/>
      <c r="AD103" s="66"/>
      <c r="AE103" s="66"/>
      <c r="AF103" s="66"/>
      <c r="AG103" s="66"/>
      <c r="AH103" s="66"/>
      <c r="AI103" s="66"/>
      <c r="AJ103" s="66"/>
      <c r="AK103" s="66"/>
      <c r="AL103" s="66"/>
      <c r="AM103" s="66"/>
      <c r="AN103" s="66"/>
      <c r="AO103" s="66"/>
      <c r="AP103" s="66"/>
      <c r="AQ103" s="66"/>
      <c r="AR103" s="70" t="s">
        <v>36</v>
      </c>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70" t="s">
        <v>79</v>
      </c>
      <c r="CB103" s="66"/>
      <c r="CC103" s="66"/>
      <c r="CD103" s="66"/>
      <c r="CE103" s="66"/>
      <c r="CF103" s="66"/>
      <c r="CG103" s="66"/>
      <c r="CH103" s="66"/>
      <c r="CI103" s="66"/>
    </row>
    <row r="104" spans="1:87" ht="14.5" hidden="1" customHeight="1">
      <c r="A104" s="69" t="s">
        <v>87</v>
      </c>
      <c r="B104" s="69">
        <v>100</v>
      </c>
      <c r="C104" s="92"/>
      <c r="D104" s="70" t="s">
        <v>130</v>
      </c>
      <c r="E104" s="70"/>
      <c r="F104" s="70" t="s">
        <v>1060</v>
      </c>
      <c r="G104" s="70" t="s">
        <v>1063</v>
      </c>
      <c r="H104" s="70" t="s">
        <v>85</v>
      </c>
      <c r="I104" s="70" t="s">
        <v>84</v>
      </c>
      <c r="J104" s="70">
        <v>1</v>
      </c>
      <c r="K104" s="70"/>
      <c r="L104" s="70" t="s">
        <v>430</v>
      </c>
      <c r="M104" s="66" t="e">
        <f t="shared" si="3"/>
        <v>#N/A</v>
      </c>
      <c r="N104" s="70" t="s">
        <v>53</v>
      </c>
      <c r="O104" s="66" t="s">
        <v>87</v>
      </c>
      <c r="P104" s="66" t="s">
        <v>1066</v>
      </c>
      <c r="Q104" s="66"/>
      <c r="R104" s="71"/>
      <c r="S104" s="71"/>
      <c r="T104" s="66"/>
      <c r="U104" s="70" t="s">
        <v>25</v>
      </c>
      <c r="V104" s="66"/>
      <c r="W104" s="72">
        <v>273</v>
      </c>
      <c r="X104" s="66"/>
      <c r="Y104" s="66"/>
      <c r="Z104" s="66"/>
      <c r="AA104" s="66"/>
      <c r="AB104" s="66"/>
      <c r="AC104" s="66"/>
      <c r="AD104" s="66"/>
      <c r="AE104" s="66"/>
      <c r="AF104" s="66"/>
      <c r="AG104" s="66"/>
      <c r="AH104" s="66"/>
      <c r="AI104" s="66"/>
      <c r="AJ104" s="66"/>
      <c r="AK104" s="66"/>
      <c r="AL104" s="66"/>
      <c r="AM104" s="66"/>
      <c r="AN104" s="66"/>
      <c r="AO104" s="66"/>
      <c r="AP104" s="66"/>
      <c r="AQ104" s="66"/>
      <c r="AR104" s="70" t="s">
        <v>36</v>
      </c>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70" t="s">
        <v>79</v>
      </c>
      <c r="CB104" s="66"/>
      <c r="CC104" s="66"/>
      <c r="CD104" s="66"/>
      <c r="CE104" s="66"/>
      <c r="CF104" s="66"/>
      <c r="CG104" s="66"/>
      <c r="CH104" s="66"/>
      <c r="CI104" s="66"/>
    </row>
    <row r="105" spans="1:87" ht="14.5" hidden="1" customHeight="1">
      <c r="A105" s="69" t="s">
        <v>87</v>
      </c>
      <c r="B105" s="69">
        <v>101</v>
      </c>
      <c r="C105" s="92"/>
      <c r="D105" s="70" t="s">
        <v>129</v>
      </c>
      <c r="E105" s="70" t="s">
        <v>128</v>
      </c>
      <c r="F105" s="70" t="s">
        <v>1059</v>
      </c>
      <c r="G105" s="70" t="s">
        <v>1041</v>
      </c>
      <c r="H105" s="70" t="s">
        <v>85</v>
      </c>
      <c r="I105" s="70" t="s">
        <v>84</v>
      </c>
      <c r="J105" s="70">
        <v>1</v>
      </c>
      <c r="K105" s="70"/>
      <c r="L105" s="70" t="s">
        <v>430</v>
      </c>
      <c r="M105" s="66" t="e">
        <f t="shared" si="3"/>
        <v>#N/A</v>
      </c>
      <c r="N105" s="70" t="s">
        <v>53</v>
      </c>
      <c r="O105" s="66" t="s">
        <v>87</v>
      </c>
      <c r="P105" s="66" t="s">
        <v>1066</v>
      </c>
      <c r="Q105" s="66"/>
      <c r="R105" s="71"/>
      <c r="S105" s="71"/>
      <c r="T105" s="66"/>
      <c r="U105" s="70" t="s">
        <v>63</v>
      </c>
      <c r="V105" s="66"/>
      <c r="W105" s="72">
        <v>6020</v>
      </c>
      <c r="X105" s="66"/>
      <c r="Y105" s="66"/>
      <c r="Z105" s="66"/>
      <c r="AA105" s="66"/>
      <c r="AB105" s="66"/>
      <c r="AC105" s="66"/>
      <c r="AD105" s="66"/>
      <c r="AE105" s="66"/>
      <c r="AF105" s="66"/>
      <c r="AG105" s="66"/>
      <c r="AH105" s="66"/>
      <c r="AI105" s="66"/>
      <c r="AJ105" s="66"/>
      <c r="AK105" s="66"/>
      <c r="AL105" s="66"/>
      <c r="AM105" s="66"/>
      <c r="AN105" s="66"/>
      <c r="AO105" s="66"/>
      <c r="AP105" s="66"/>
      <c r="AQ105" s="66"/>
      <c r="AR105" s="70" t="s">
        <v>36</v>
      </c>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70" t="s">
        <v>79</v>
      </c>
      <c r="CB105" s="66"/>
      <c r="CC105" s="66"/>
      <c r="CD105" s="66"/>
      <c r="CE105" s="66"/>
      <c r="CF105" s="66"/>
      <c r="CG105" s="66"/>
      <c r="CH105" s="66"/>
      <c r="CI105" s="66"/>
    </row>
    <row r="106" spans="1:87" ht="14.5" hidden="1" customHeight="1">
      <c r="A106" s="69" t="s">
        <v>87</v>
      </c>
      <c r="B106" s="69">
        <v>102</v>
      </c>
      <c r="C106" s="92"/>
      <c r="D106" s="70" t="s">
        <v>127</v>
      </c>
      <c r="E106" s="70"/>
      <c r="F106" s="70" t="s">
        <v>1060</v>
      </c>
      <c r="G106" s="70" t="s">
        <v>1063</v>
      </c>
      <c r="H106" s="70" t="s">
        <v>85</v>
      </c>
      <c r="I106" s="70" t="s">
        <v>84</v>
      </c>
      <c r="J106" s="70">
        <v>1</v>
      </c>
      <c r="K106" s="70"/>
      <c r="L106" s="70" t="s">
        <v>430</v>
      </c>
      <c r="M106" s="66" t="e">
        <f t="shared" si="3"/>
        <v>#N/A</v>
      </c>
      <c r="N106" s="70" t="s">
        <v>53</v>
      </c>
      <c r="O106" s="66" t="s">
        <v>87</v>
      </c>
      <c r="P106" s="66" t="s">
        <v>1066</v>
      </c>
      <c r="Q106" s="66"/>
      <c r="R106" s="71"/>
      <c r="S106" s="71"/>
      <c r="T106" s="66"/>
      <c r="U106" s="70" t="s">
        <v>38</v>
      </c>
      <c r="V106" s="66"/>
      <c r="W106" s="72">
        <v>645.6</v>
      </c>
      <c r="X106" s="66"/>
      <c r="Y106" s="66"/>
      <c r="Z106" s="66"/>
      <c r="AA106" s="66"/>
      <c r="AB106" s="66"/>
      <c r="AC106" s="66"/>
      <c r="AD106" s="66"/>
      <c r="AE106" s="66"/>
      <c r="AF106" s="66"/>
      <c r="AG106" s="66"/>
      <c r="AH106" s="66"/>
      <c r="AI106" s="66"/>
      <c r="AJ106" s="66"/>
      <c r="AK106" s="66"/>
      <c r="AL106" s="66"/>
      <c r="AM106" s="66"/>
      <c r="AN106" s="66"/>
      <c r="AO106" s="66"/>
      <c r="AP106" s="66"/>
      <c r="AQ106" s="66"/>
      <c r="AR106" s="70" t="s">
        <v>36</v>
      </c>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70" t="s">
        <v>79</v>
      </c>
      <c r="CB106" s="66"/>
      <c r="CC106" s="66"/>
      <c r="CD106" s="66"/>
      <c r="CE106" s="66"/>
      <c r="CF106" s="66"/>
      <c r="CG106" s="66"/>
      <c r="CH106" s="66"/>
      <c r="CI106" s="66"/>
    </row>
    <row r="107" spans="1:87" ht="14.5" hidden="1" customHeight="1">
      <c r="A107" s="69" t="s">
        <v>87</v>
      </c>
      <c r="B107" s="69">
        <v>103</v>
      </c>
      <c r="C107" s="92"/>
      <c r="D107" s="70" t="s">
        <v>126</v>
      </c>
      <c r="E107" s="70"/>
      <c r="F107" s="70" t="s">
        <v>1060</v>
      </c>
      <c r="G107" s="70" t="s">
        <v>1063</v>
      </c>
      <c r="H107" s="70" t="s">
        <v>72</v>
      </c>
      <c r="I107" s="70" t="s">
        <v>100</v>
      </c>
      <c r="J107" s="70">
        <v>1</v>
      </c>
      <c r="K107" s="70">
        <v>2</v>
      </c>
      <c r="L107" s="70" t="s">
        <v>430</v>
      </c>
      <c r="M107" s="66" t="e">
        <f t="shared" si="3"/>
        <v>#N/A</v>
      </c>
      <c r="N107" s="70" t="s">
        <v>53</v>
      </c>
      <c r="O107" s="66" t="s">
        <v>87</v>
      </c>
      <c r="P107" s="66" t="s">
        <v>1066</v>
      </c>
      <c r="Q107" s="66"/>
      <c r="R107" s="71"/>
      <c r="S107" s="71"/>
      <c r="T107" s="66"/>
      <c r="U107" s="70" t="s">
        <v>63</v>
      </c>
      <c r="V107" s="66"/>
      <c r="W107" s="72">
        <v>108.2</v>
      </c>
      <c r="X107" s="66"/>
      <c r="Y107" s="66"/>
      <c r="Z107" s="66"/>
      <c r="AA107" s="66"/>
      <c r="AB107" s="66"/>
      <c r="AC107" s="66"/>
      <c r="AD107" s="66"/>
      <c r="AE107" s="66"/>
      <c r="AF107" s="66"/>
      <c r="AG107" s="66"/>
      <c r="AH107" s="66"/>
      <c r="AI107" s="66"/>
      <c r="AJ107" s="66"/>
      <c r="AK107" s="66"/>
      <c r="AL107" s="66"/>
      <c r="AM107" s="66"/>
      <c r="AN107" s="66"/>
      <c r="AO107" s="66"/>
      <c r="AP107" s="66"/>
      <c r="AQ107" s="66"/>
      <c r="AR107" s="70" t="s">
        <v>36</v>
      </c>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70" t="s">
        <v>70</v>
      </c>
      <c r="CB107" s="66"/>
      <c r="CC107" s="66"/>
      <c r="CD107" s="66"/>
      <c r="CE107" s="66"/>
      <c r="CF107" s="66"/>
      <c r="CG107" s="66"/>
      <c r="CH107" s="66"/>
      <c r="CI107" s="66"/>
    </row>
    <row r="108" spans="1:87" ht="14.5" hidden="1" customHeight="1">
      <c r="A108" s="69" t="s">
        <v>87</v>
      </c>
      <c r="B108" s="69">
        <v>104</v>
      </c>
      <c r="C108" s="92"/>
      <c r="D108" s="70" t="s">
        <v>125</v>
      </c>
      <c r="E108" s="70" t="s">
        <v>124</v>
      </c>
      <c r="F108" s="70" t="s">
        <v>1059</v>
      </c>
      <c r="G108" s="70" t="s">
        <v>1041</v>
      </c>
      <c r="H108" s="70" t="s">
        <v>72</v>
      </c>
      <c r="I108" s="70" t="s">
        <v>100</v>
      </c>
      <c r="J108" s="70">
        <v>2</v>
      </c>
      <c r="K108" s="70"/>
      <c r="L108" s="70" t="s">
        <v>430</v>
      </c>
      <c r="M108" s="66" t="e">
        <f t="shared" si="3"/>
        <v>#N/A</v>
      </c>
      <c r="N108" s="70" t="s">
        <v>53</v>
      </c>
      <c r="O108" s="66" t="s">
        <v>87</v>
      </c>
      <c r="P108" s="66" t="s">
        <v>1066</v>
      </c>
      <c r="Q108" s="66"/>
      <c r="R108" s="71"/>
      <c r="S108" s="71"/>
      <c r="T108" s="66"/>
      <c r="U108" s="70" t="s">
        <v>38</v>
      </c>
      <c r="V108" s="66"/>
      <c r="W108" s="72">
        <v>800</v>
      </c>
      <c r="X108" s="66"/>
      <c r="Y108" s="66"/>
      <c r="Z108" s="66"/>
      <c r="AA108" s="66"/>
      <c r="AB108" s="66"/>
      <c r="AC108" s="66"/>
      <c r="AD108" s="66"/>
      <c r="AE108" s="66"/>
      <c r="AF108" s="66"/>
      <c r="AG108" s="66"/>
      <c r="AH108" s="66"/>
      <c r="AI108" s="66"/>
      <c r="AJ108" s="66"/>
      <c r="AK108" s="66"/>
      <c r="AL108" s="66"/>
      <c r="AM108" s="66"/>
      <c r="AN108" s="66"/>
      <c r="AO108" s="66"/>
      <c r="AP108" s="66"/>
      <c r="AQ108" s="66"/>
      <c r="AR108" s="70" t="s">
        <v>36</v>
      </c>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70" t="s">
        <v>70</v>
      </c>
      <c r="CB108" s="66"/>
      <c r="CC108" s="66"/>
      <c r="CD108" s="66"/>
      <c r="CE108" s="66"/>
      <c r="CF108" s="66"/>
      <c r="CG108" s="66"/>
      <c r="CH108" s="66"/>
      <c r="CI108" s="66"/>
    </row>
    <row r="109" spans="1:87" ht="14.5" hidden="1" customHeight="1">
      <c r="A109" s="69" t="s">
        <v>87</v>
      </c>
      <c r="B109" s="69">
        <v>105</v>
      </c>
      <c r="C109" s="92"/>
      <c r="D109" s="70" t="s">
        <v>123</v>
      </c>
      <c r="E109" s="70" t="s">
        <v>122</v>
      </c>
      <c r="F109" s="70" t="s">
        <v>1060</v>
      </c>
      <c r="G109" s="70" t="s">
        <v>1063</v>
      </c>
      <c r="H109" s="70" t="s">
        <v>72</v>
      </c>
      <c r="I109" s="70" t="s">
        <v>100</v>
      </c>
      <c r="J109" s="70">
        <v>2</v>
      </c>
      <c r="K109" s="70"/>
      <c r="L109" s="70" t="s">
        <v>430</v>
      </c>
      <c r="M109" s="66" t="e">
        <f t="shared" si="3"/>
        <v>#N/A</v>
      </c>
      <c r="N109" s="70" t="s">
        <v>53</v>
      </c>
      <c r="O109" s="66" t="s">
        <v>87</v>
      </c>
      <c r="P109" s="66" t="s">
        <v>1066</v>
      </c>
      <c r="Q109" s="66"/>
      <c r="R109" s="71"/>
      <c r="S109" s="71"/>
      <c r="T109" s="66"/>
      <c r="U109" s="70" t="s">
        <v>38</v>
      </c>
      <c r="V109" s="66"/>
      <c r="W109" s="72">
        <v>400</v>
      </c>
      <c r="X109" s="66"/>
      <c r="Y109" s="66"/>
      <c r="Z109" s="66"/>
      <c r="AA109" s="66"/>
      <c r="AB109" s="66"/>
      <c r="AC109" s="66"/>
      <c r="AD109" s="66"/>
      <c r="AE109" s="66"/>
      <c r="AF109" s="66"/>
      <c r="AG109" s="66"/>
      <c r="AH109" s="66"/>
      <c r="AI109" s="66"/>
      <c r="AJ109" s="66"/>
      <c r="AK109" s="66"/>
      <c r="AL109" s="66"/>
      <c r="AM109" s="66"/>
      <c r="AN109" s="66"/>
      <c r="AO109" s="66"/>
      <c r="AP109" s="66"/>
      <c r="AQ109" s="66"/>
      <c r="AR109" s="70" t="s">
        <v>36</v>
      </c>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70" t="s">
        <v>70</v>
      </c>
      <c r="CB109" s="66"/>
      <c r="CC109" s="66"/>
      <c r="CD109" s="66"/>
      <c r="CE109" s="66"/>
      <c r="CF109" s="66"/>
      <c r="CG109" s="66"/>
      <c r="CH109" s="66"/>
      <c r="CI109" s="66"/>
    </row>
    <row r="110" spans="1:87" ht="14.5" hidden="1" customHeight="1">
      <c r="A110" s="69" t="s">
        <v>87</v>
      </c>
      <c r="B110" s="69">
        <v>106</v>
      </c>
      <c r="C110" s="92"/>
      <c r="D110" s="70" t="s">
        <v>121</v>
      </c>
      <c r="E110" s="70" t="s">
        <v>120</v>
      </c>
      <c r="F110" s="70" t="s">
        <v>1060</v>
      </c>
      <c r="G110" s="70" t="s">
        <v>1063</v>
      </c>
      <c r="H110" s="70" t="s">
        <v>72</v>
      </c>
      <c r="I110" s="70" t="s">
        <v>100</v>
      </c>
      <c r="J110" s="70">
        <v>2</v>
      </c>
      <c r="K110" s="70"/>
      <c r="L110" s="70" t="s">
        <v>430</v>
      </c>
      <c r="M110" s="66" t="e">
        <f t="shared" si="3"/>
        <v>#N/A</v>
      </c>
      <c r="N110" s="70" t="s">
        <v>53</v>
      </c>
      <c r="O110" s="66"/>
      <c r="P110" s="66"/>
      <c r="Q110" s="66"/>
      <c r="R110" s="71"/>
      <c r="S110" s="71"/>
      <c r="T110" s="66"/>
      <c r="U110" s="70" t="s">
        <v>38</v>
      </c>
      <c r="V110" s="66"/>
      <c r="W110" s="72">
        <v>800</v>
      </c>
      <c r="X110" s="66"/>
      <c r="Y110" s="66"/>
      <c r="Z110" s="66"/>
      <c r="AA110" s="66"/>
      <c r="AB110" s="66"/>
      <c r="AC110" s="66"/>
      <c r="AD110" s="66"/>
      <c r="AE110" s="66"/>
      <c r="AF110" s="66"/>
      <c r="AG110" s="66"/>
      <c r="AH110" s="66"/>
      <c r="AI110" s="66"/>
      <c r="AJ110" s="66"/>
      <c r="AK110" s="66"/>
      <c r="AL110" s="66"/>
      <c r="AM110" s="66"/>
      <c r="AN110" s="66"/>
      <c r="AO110" s="66"/>
      <c r="AP110" s="66"/>
      <c r="AQ110" s="66"/>
      <c r="AR110" s="70" t="s">
        <v>36</v>
      </c>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70" t="s">
        <v>70</v>
      </c>
      <c r="CB110" s="66"/>
      <c r="CC110" s="66"/>
      <c r="CD110" s="66"/>
      <c r="CE110" s="66"/>
      <c r="CF110" s="66"/>
      <c r="CG110" s="66"/>
      <c r="CH110" s="66"/>
      <c r="CI110" s="66"/>
    </row>
    <row r="111" spans="1:87" ht="14.5" hidden="1" customHeight="1">
      <c r="A111" s="69" t="s">
        <v>87</v>
      </c>
      <c r="B111" s="69">
        <v>107</v>
      </c>
      <c r="C111" s="92"/>
      <c r="D111" s="70" t="s">
        <v>119</v>
      </c>
      <c r="E111" s="70" t="s">
        <v>118</v>
      </c>
      <c r="F111" s="70" t="s">
        <v>1060</v>
      </c>
      <c r="G111" s="70" t="s">
        <v>1063</v>
      </c>
      <c r="H111" s="70" t="s">
        <v>72</v>
      </c>
      <c r="I111" s="70" t="s">
        <v>71</v>
      </c>
      <c r="J111" s="70">
        <v>2</v>
      </c>
      <c r="K111" s="70"/>
      <c r="L111" s="70" t="s">
        <v>430</v>
      </c>
      <c r="M111" s="66" t="e">
        <f t="shared" si="3"/>
        <v>#N/A</v>
      </c>
      <c r="N111" s="70" t="s">
        <v>53</v>
      </c>
      <c r="O111" s="66" t="s">
        <v>87</v>
      </c>
      <c r="P111" s="66" t="s">
        <v>1066</v>
      </c>
      <c r="Q111" s="66"/>
      <c r="R111" s="71"/>
      <c r="S111" s="71"/>
      <c r="T111" s="66"/>
      <c r="U111" s="70" t="s">
        <v>38</v>
      </c>
      <c r="V111" s="66"/>
      <c r="W111" s="72">
        <v>950</v>
      </c>
      <c r="X111" s="66"/>
      <c r="Y111" s="66"/>
      <c r="Z111" s="66"/>
      <c r="AA111" s="66"/>
      <c r="AB111" s="66"/>
      <c r="AC111" s="66"/>
      <c r="AD111" s="66"/>
      <c r="AE111" s="66"/>
      <c r="AF111" s="66"/>
      <c r="AG111" s="66"/>
      <c r="AH111" s="66"/>
      <c r="AI111" s="66"/>
      <c r="AJ111" s="66"/>
      <c r="AK111" s="66"/>
      <c r="AL111" s="66"/>
      <c r="AM111" s="66"/>
      <c r="AN111" s="66"/>
      <c r="AO111" s="66"/>
      <c r="AP111" s="66"/>
      <c r="AQ111" s="66"/>
      <c r="AR111" s="70" t="s">
        <v>36</v>
      </c>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c r="BW111" s="66"/>
      <c r="BX111" s="66"/>
      <c r="BY111" s="66"/>
      <c r="BZ111" s="66"/>
      <c r="CA111" s="70" t="s">
        <v>70</v>
      </c>
      <c r="CB111" s="66"/>
      <c r="CC111" s="66"/>
      <c r="CD111" s="66"/>
      <c r="CE111" s="66"/>
      <c r="CF111" s="66"/>
      <c r="CG111" s="66"/>
      <c r="CH111" s="66"/>
      <c r="CI111" s="66"/>
    </row>
    <row r="112" spans="1:87" ht="14.5" hidden="1" customHeight="1">
      <c r="A112" s="69" t="s">
        <v>87</v>
      </c>
      <c r="B112" s="69">
        <v>108</v>
      </c>
      <c r="C112" s="92"/>
      <c r="D112" s="70" t="s">
        <v>117</v>
      </c>
      <c r="E112" s="70" t="s">
        <v>116</v>
      </c>
      <c r="F112" s="70" t="s">
        <v>1060</v>
      </c>
      <c r="G112" s="70" t="s">
        <v>1063</v>
      </c>
      <c r="H112" s="70" t="s">
        <v>72</v>
      </c>
      <c r="I112" s="70" t="s">
        <v>100</v>
      </c>
      <c r="J112" s="70">
        <v>2</v>
      </c>
      <c r="K112" s="70"/>
      <c r="L112" s="70" t="s">
        <v>430</v>
      </c>
      <c r="M112" s="66" t="e">
        <f t="shared" si="3"/>
        <v>#N/A</v>
      </c>
      <c r="N112" s="70" t="s">
        <v>53</v>
      </c>
      <c r="O112" s="66"/>
      <c r="P112" s="66"/>
      <c r="Q112" s="66"/>
      <c r="R112" s="71"/>
      <c r="S112" s="71"/>
      <c r="T112" s="66"/>
      <c r="U112" s="70" t="s">
        <v>25</v>
      </c>
      <c r="V112" s="66"/>
      <c r="W112" s="72">
        <v>400</v>
      </c>
      <c r="X112" s="66"/>
      <c r="Y112" s="66"/>
      <c r="Z112" s="66"/>
      <c r="AA112" s="66"/>
      <c r="AB112" s="66"/>
      <c r="AC112" s="66"/>
      <c r="AD112" s="66"/>
      <c r="AE112" s="66"/>
      <c r="AF112" s="66"/>
      <c r="AG112" s="66"/>
      <c r="AH112" s="66"/>
      <c r="AI112" s="66"/>
      <c r="AJ112" s="66"/>
      <c r="AK112" s="66"/>
      <c r="AL112" s="66"/>
      <c r="AM112" s="66"/>
      <c r="AN112" s="66"/>
      <c r="AO112" s="66"/>
      <c r="AP112" s="66"/>
      <c r="AQ112" s="66"/>
      <c r="AR112" s="70" t="s">
        <v>36</v>
      </c>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70" t="s">
        <v>70</v>
      </c>
      <c r="CB112" s="66"/>
      <c r="CC112" s="66"/>
      <c r="CD112" s="66"/>
      <c r="CE112" s="66"/>
      <c r="CF112" s="66"/>
      <c r="CG112" s="66"/>
      <c r="CH112" s="66"/>
      <c r="CI112" s="66"/>
    </row>
    <row r="113" spans="1:87" ht="14.5" hidden="1" customHeight="1">
      <c r="A113" s="69" t="s">
        <v>87</v>
      </c>
      <c r="B113" s="69">
        <v>109</v>
      </c>
      <c r="C113" s="92"/>
      <c r="D113" s="70" t="s">
        <v>115</v>
      </c>
      <c r="E113" s="70" t="s">
        <v>113</v>
      </c>
      <c r="F113" s="70" t="s">
        <v>1059</v>
      </c>
      <c r="G113" s="70" t="s">
        <v>1041</v>
      </c>
      <c r="H113" s="70" t="s">
        <v>72</v>
      </c>
      <c r="I113" s="70" t="s">
        <v>84</v>
      </c>
      <c r="J113" s="70">
        <v>2</v>
      </c>
      <c r="K113" s="70" t="s">
        <v>114</v>
      </c>
      <c r="L113" s="70" t="s">
        <v>430</v>
      </c>
      <c r="M113" s="66" t="e">
        <f t="shared" si="3"/>
        <v>#N/A</v>
      </c>
      <c r="N113" s="70" t="s">
        <v>53</v>
      </c>
      <c r="O113" s="66" t="s">
        <v>87</v>
      </c>
      <c r="P113" s="66" t="s">
        <v>1066</v>
      </c>
      <c r="Q113" s="66"/>
      <c r="R113" s="71"/>
      <c r="S113" s="71"/>
      <c r="T113" s="66"/>
      <c r="U113" s="70" t="s">
        <v>38</v>
      </c>
      <c r="V113" s="66"/>
      <c r="W113" s="72">
        <v>600</v>
      </c>
      <c r="X113" s="66"/>
      <c r="Y113" s="66"/>
      <c r="Z113" s="66"/>
      <c r="AA113" s="66"/>
      <c r="AB113" s="66"/>
      <c r="AC113" s="66"/>
      <c r="AD113" s="66"/>
      <c r="AE113" s="66"/>
      <c r="AF113" s="66"/>
      <c r="AG113" s="66"/>
      <c r="AH113" s="66"/>
      <c r="AI113" s="66"/>
      <c r="AJ113" s="66"/>
      <c r="AK113" s="66"/>
      <c r="AL113" s="66"/>
      <c r="AM113" s="66"/>
      <c r="AN113" s="66"/>
      <c r="AO113" s="66"/>
      <c r="AP113" s="66"/>
      <c r="AQ113" s="66"/>
      <c r="AR113" s="70" t="s">
        <v>36</v>
      </c>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70" t="s">
        <v>103</v>
      </c>
      <c r="CB113" s="66"/>
      <c r="CC113" s="66"/>
      <c r="CD113" s="66"/>
      <c r="CE113" s="66"/>
      <c r="CF113" s="66"/>
      <c r="CG113" s="66"/>
      <c r="CH113" s="66"/>
      <c r="CI113" s="66"/>
    </row>
    <row r="114" spans="1:87" ht="14.5" hidden="1" customHeight="1">
      <c r="A114" s="69" t="s">
        <v>87</v>
      </c>
      <c r="B114" s="69">
        <v>110</v>
      </c>
      <c r="C114" s="92"/>
      <c r="D114" s="70" t="s">
        <v>112</v>
      </c>
      <c r="E114" s="70" t="s">
        <v>111</v>
      </c>
      <c r="F114" s="70" t="s">
        <v>1060</v>
      </c>
      <c r="G114" s="70" t="s">
        <v>1063</v>
      </c>
      <c r="H114" s="70" t="s">
        <v>85</v>
      </c>
      <c r="I114" s="70" t="s">
        <v>100</v>
      </c>
      <c r="J114" s="70">
        <v>2</v>
      </c>
      <c r="K114" s="70"/>
      <c r="L114" s="70" t="s">
        <v>430</v>
      </c>
      <c r="M114" s="66" t="e">
        <f t="shared" si="3"/>
        <v>#N/A</v>
      </c>
      <c r="N114" s="70" t="s">
        <v>53</v>
      </c>
      <c r="O114" s="66" t="s">
        <v>87</v>
      </c>
      <c r="P114" s="66" t="s">
        <v>1066</v>
      </c>
      <c r="Q114" s="66"/>
      <c r="R114" s="71"/>
      <c r="S114" s="71"/>
      <c r="T114" s="66"/>
      <c r="U114" s="70" t="s">
        <v>25</v>
      </c>
      <c r="V114" s="66"/>
      <c r="W114" s="72">
        <v>165</v>
      </c>
      <c r="X114" s="66"/>
      <c r="Y114" s="66"/>
      <c r="Z114" s="66"/>
      <c r="AA114" s="66"/>
      <c r="AB114" s="66"/>
      <c r="AC114" s="66"/>
      <c r="AD114" s="66"/>
      <c r="AE114" s="66"/>
      <c r="AF114" s="66"/>
      <c r="AG114" s="66"/>
      <c r="AH114" s="66"/>
      <c r="AI114" s="66"/>
      <c r="AJ114" s="66"/>
      <c r="AK114" s="66"/>
      <c r="AL114" s="66"/>
      <c r="AM114" s="66"/>
      <c r="AN114" s="66"/>
      <c r="AO114" s="66"/>
      <c r="AP114" s="66"/>
      <c r="AQ114" s="66"/>
      <c r="AR114" s="70" t="s">
        <v>36</v>
      </c>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c r="BW114" s="66"/>
      <c r="BX114" s="66"/>
      <c r="BY114" s="66"/>
      <c r="BZ114" s="66"/>
      <c r="CA114" s="70" t="s">
        <v>70</v>
      </c>
      <c r="CB114" s="66"/>
      <c r="CC114" s="66"/>
      <c r="CD114" s="66"/>
      <c r="CE114" s="66"/>
      <c r="CF114" s="66"/>
      <c r="CG114" s="66"/>
      <c r="CH114" s="66"/>
      <c r="CI114" s="66"/>
    </row>
    <row r="115" spans="1:87" ht="14.5" hidden="1" customHeight="1">
      <c r="A115" s="69" t="s">
        <v>87</v>
      </c>
      <c r="B115" s="69">
        <v>111</v>
      </c>
      <c r="C115" s="92"/>
      <c r="D115" s="70" t="s">
        <v>110</v>
      </c>
      <c r="E115" s="70" t="s">
        <v>109</v>
      </c>
      <c r="F115" s="70" t="s">
        <v>1060</v>
      </c>
      <c r="G115" s="70" t="s">
        <v>1063</v>
      </c>
      <c r="H115" s="70" t="s">
        <v>72</v>
      </c>
      <c r="I115" s="70" t="s">
        <v>71</v>
      </c>
      <c r="J115" s="70">
        <v>2</v>
      </c>
      <c r="K115" s="70"/>
      <c r="L115" s="70" t="s">
        <v>430</v>
      </c>
      <c r="M115" s="66" t="e">
        <f t="shared" si="3"/>
        <v>#N/A</v>
      </c>
      <c r="N115" s="70" t="s">
        <v>53</v>
      </c>
      <c r="O115" s="66"/>
      <c r="P115" s="66"/>
      <c r="Q115" s="66"/>
      <c r="R115" s="71"/>
      <c r="S115" s="71"/>
      <c r="T115" s="66"/>
      <c r="U115" s="70" t="s">
        <v>38</v>
      </c>
      <c r="V115" s="66"/>
      <c r="W115" s="72">
        <v>730</v>
      </c>
      <c r="X115" s="66"/>
      <c r="Y115" s="66"/>
      <c r="Z115" s="66"/>
      <c r="AA115" s="66"/>
      <c r="AB115" s="66"/>
      <c r="AC115" s="66"/>
      <c r="AD115" s="66"/>
      <c r="AE115" s="66"/>
      <c r="AF115" s="66"/>
      <c r="AG115" s="66"/>
      <c r="AH115" s="66"/>
      <c r="AI115" s="66"/>
      <c r="AJ115" s="66"/>
      <c r="AK115" s="66"/>
      <c r="AL115" s="66"/>
      <c r="AM115" s="66"/>
      <c r="AN115" s="66"/>
      <c r="AO115" s="66"/>
      <c r="AP115" s="66"/>
      <c r="AQ115" s="66"/>
      <c r="AR115" s="70" t="s">
        <v>36</v>
      </c>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70" t="s">
        <v>70</v>
      </c>
      <c r="CB115" s="66"/>
      <c r="CC115" s="66"/>
      <c r="CD115" s="66"/>
      <c r="CE115" s="66"/>
      <c r="CF115" s="66"/>
      <c r="CG115" s="66"/>
      <c r="CH115" s="66"/>
      <c r="CI115" s="66"/>
    </row>
    <row r="116" spans="1:87" ht="14.5" hidden="1" customHeight="1">
      <c r="A116" s="69" t="s">
        <v>87</v>
      </c>
      <c r="B116" s="69">
        <v>112</v>
      </c>
      <c r="C116" s="92"/>
      <c r="D116" s="70" t="s">
        <v>108</v>
      </c>
      <c r="E116" s="70" t="s">
        <v>107</v>
      </c>
      <c r="F116" s="70" t="s">
        <v>1060</v>
      </c>
      <c r="G116" s="70" t="s">
        <v>1063</v>
      </c>
      <c r="H116" s="70" t="s">
        <v>72</v>
      </c>
      <c r="I116" s="70" t="s">
        <v>100</v>
      </c>
      <c r="J116" s="70">
        <v>2</v>
      </c>
      <c r="K116" s="70"/>
      <c r="L116" s="70" t="s">
        <v>430</v>
      </c>
      <c r="M116" s="66" t="e">
        <f t="shared" si="3"/>
        <v>#N/A</v>
      </c>
      <c r="N116" s="70" t="s">
        <v>53</v>
      </c>
      <c r="O116" s="66" t="s">
        <v>87</v>
      </c>
      <c r="P116" s="66" t="s">
        <v>1066</v>
      </c>
      <c r="Q116" s="66"/>
      <c r="R116" s="71"/>
      <c r="S116" s="71"/>
      <c r="T116" s="66"/>
      <c r="U116" s="70" t="s">
        <v>38</v>
      </c>
      <c r="V116" s="66"/>
      <c r="W116" s="72">
        <v>2200</v>
      </c>
      <c r="X116" s="66"/>
      <c r="Y116" s="66"/>
      <c r="Z116" s="66"/>
      <c r="AA116" s="66"/>
      <c r="AB116" s="66"/>
      <c r="AC116" s="66"/>
      <c r="AD116" s="66"/>
      <c r="AE116" s="66"/>
      <c r="AF116" s="66"/>
      <c r="AG116" s="66"/>
      <c r="AH116" s="66"/>
      <c r="AI116" s="66"/>
      <c r="AJ116" s="66"/>
      <c r="AK116" s="66"/>
      <c r="AL116" s="66"/>
      <c r="AM116" s="66"/>
      <c r="AN116" s="66"/>
      <c r="AO116" s="66"/>
      <c r="AP116" s="66"/>
      <c r="AQ116" s="66"/>
      <c r="AR116" s="70" t="s">
        <v>36</v>
      </c>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6"/>
      <c r="BY116" s="66"/>
      <c r="BZ116" s="66"/>
      <c r="CA116" s="70" t="s">
        <v>70</v>
      </c>
      <c r="CB116" s="66"/>
      <c r="CC116" s="66"/>
      <c r="CD116" s="66"/>
      <c r="CE116" s="66"/>
      <c r="CF116" s="66"/>
      <c r="CG116" s="66"/>
      <c r="CH116" s="66"/>
      <c r="CI116" s="66"/>
    </row>
    <row r="117" spans="1:87" ht="14.5" hidden="1" customHeight="1">
      <c r="A117" s="69" t="s">
        <v>87</v>
      </c>
      <c r="B117" s="69">
        <v>113</v>
      </c>
      <c r="C117" s="92"/>
      <c r="D117" s="70" t="s">
        <v>106</v>
      </c>
      <c r="E117" s="70" t="s">
        <v>105</v>
      </c>
      <c r="F117" s="70" t="s">
        <v>1060</v>
      </c>
      <c r="G117" s="70" t="s">
        <v>1063</v>
      </c>
      <c r="H117" s="70" t="s">
        <v>72</v>
      </c>
      <c r="I117" s="70" t="s">
        <v>71</v>
      </c>
      <c r="J117" s="70">
        <v>2</v>
      </c>
      <c r="K117" s="70">
        <v>1</v>
      </c>
      <c r="L117" s="70" t="s">
        <v>430</v>
      </c>
      <c r="M117" s="66" t="e">
        <f t="shared" si="3"/>
        <v>#N/A</v>
      </c>
      <c r="N117" s="70" t="s">
        <v>53</v>
      </c>
      <c r="O117" s="66"/>
      <c r="P117" s="66"/>
      <c r="Q117" s="66"/>
      <c r="R117" s="71"/>
      <c r="S117" s="71"/>
      <c r="T117" s="66"/>
      <c r="U117" s="70" t="s">
        <v>25</v>
      </c>
      <c r="V117" s="66"/>
      <c r="W117" s="72">
        <v>50</v>
      </c>
      <c r="X117" s="66"/>
      <c r="Y117" s="66"/>
      <c r="Z117" s="66"/>
      <c r="AA117" s="66"/>
      <c r="AB117" s="66"/>
      <c r="AC117" s="66"/>
      <c r="AD117" s="66"/>
      <c r="AE117" s="66"/>
      <c r="AF117" s="66"/>
      <c r="AG117" s="66"/>
      <c r="AH117" s="66"/>
      <c r="AI117" s="66"/>
      <c r="AJ117" s="66"/>
      <c r="AK117" s="66"/>
      <c r="AL117" s="66"/>
      <c r="AM117" s="66"/>
      <c r="AN117" s="66"/>
      <c r="AO117" s="66"/>
      <c r="AP117" s="66"/>
      <c r="AQ117" s="66"/>
      <c r="AR117" s="70" t="s">
        <v>36</v>
      </c>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70" t="s">
        <v>103</v>
      </c>
      <c r="CB117" s="66"/>
      <c r="CC117" s="66"/>
      <c r="CD117" s="66"/>
      <c r="CE117" s="66"/>
      <c r="CF117" s="66"/>
      <c r="CG117" s="66"/>
      <c r="CH117" s="66"/>
      <c r="CI117" s="66"/>
    </row>
    <row r="118" spans="1:87" ht="14.5" hidden="1" customHeight="1">
      <c r="A118" s="69" t="s">
        <v>87</v>
      </c>
      <c r="B118" s="69">
        <v>114</v>
      </c>
      <c r="C118" s="92"/>
      <c r="D118" s="70" t="s">
        <v>104</v>
      </c>
      <c r="E118" s="70" t="s">
        <v>102</v>
      </c>
      <c r="F118" s="70" t="s">
        <v>1060</v>
      </c>
      <c r="G118" s="70" t="s">
        <v>1063</v>
      </c>
      <c r="H118" s="70" t="s">
        <v>72</v>
      </c>
      <c r="I118" s="70" t="s">
        <v>100</v>
      </c>
      <c r="J118" s="70">
        <v>2</v>
      </c>
      <c r="K118" s="70">
        <v>1</v>
      </c>
      <c r="L118" s="70" t="s">
        <v>430</v>
      </c>
      <c r="M118" s="66" t="e">
        <f t="shared" si="3"/>
        <v>#N/A</v>
      </c>
      <c r="N118" s="70" t="s">
        <v>53</v>
      </c>
      <c r="O118" s="66"/>
      <c r="P118" s="66"/>
      <c r="Q118" s="66"/>
      <c r="R118" s="71"/>
      <c r="S118" s="71"/>
      <c r="T118" s="66"/>
      <c r="U118" s="70" t="s">
        <v>38</v>
      </c>
      <c r="V118" s="66"/>
      <c r="W118" s="72">
        <v>750</v>
      </c>
      <c r="X118" s="66"/>
      <c r="Y118" s="66"/>
      <c r="Z118" s="66"/>
      <c r="AA118" s="66"/>
      <c r="AB118" s="66"/>
      <c r="AC118" s="66"/>
      <c r="AD118" s="66"/>
      <c r="AE118" s="66"/>
      <c r="AF118" s="66"/>
      <c r="AG118" s="66"/>
      <c r="AH118" s="66"/>
      <c r="AI118" s="66"/>
      <c r="AJ118" s="66"/>
      <c r="AK118" s="66"/>
      <c r="AL118" s="66"/>
      <c r="AM118" s="66"/>
      <c r="AN118" s="66"/>
      <c r="AO118" s="66"/>
      <c r="AP118" s="66"/>
      <c r="AQ118" s="66"/>
      <c r="AR118" s="70" t="s">
        <v>27</v>
      </c>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70" t="s">
        <v>103</v>
      </c>
      <c r="CB118" s="66"/>
      <c r="CC118" s="66"/>
      <c r="CD118" s="66"/>
      <c r="CE118" s="66"/>
      <c r="CF118" s="66"/>
      <c r="CG118" s="66"/>
      <c r="CH118" s="66"/>
      <c r="CI118" s="66"/>
    </row>
    <row r="119" spans="1:87" ht="14.5" hidden="1" customHeight="1">
      <c r="A119" s="69" t="s">
        <v>87</v>
      </c>
      <c r="B119" s="69">
        <v>115</v>
      </c>
      <c r="C119" s="92"/>
      <c r="D119" s="70" t="s">
        <v>101</v>
      </c>
      <c r="E119" s="70" t="s">
        <v>99</v>
      </c>
      <c r="F119" s="70" t="s">
        <v>1060</v>
      </c>
      <c r="G119" s="70" t="s">
        <v>1063</v>
      </c>
      <c r="H119" s="70" t="s">
        <v>72</v>
      </c>
      <c r="I119" s="70" t="s">
        <v>100</v>
      </c>
      <c r="J119" s="70">
        <v>2</v>
      </c>
      <c r="K119" s="70"/>
      <c r="L119" s="70" t="s">
        <v>430</v>
      </c>
      <c r="M119" s="66" t="e">
        <f t="shared" si="3"/>
        <v>#N/A</v>
      </c>
      <c r="N119" s="70" t="s">
        <v>53</v>
      </c>
      <c r="O119" s="66"/>
      <c r="P119" s="66"/>
      <c r="Q119" s="66"/>
      <c r="R119" s="71"/>
      <c r="S119" s="71"/>
      <c r="T119" s="66"/>
      <c r="U119" s="70" t="s">
        <v>38</v>
      </c>
      <c r="V119" s="66"/>
      <c r="W119" s="72">
        <v>350</v>
      </c>
      <c r="X119" s="66"/>
      <c r="Y119" s="66"/>
      <c r="Z119" s="66"/>
      <c r="AA119" s="66"/>
      <c r="AB119" s="66"/>
      <c r="AC119" s="66"/>
      <c r="AD119" s="66"/>
      <c r="AE119" s="66"/>
      <c r="AF119" s="66"/>
      <c r="AG119" s="66"/>
      <c r="AH119" s="66"/>
      <c r="AI119" s="66"/>
      <c r="AJ119" s="66"/>
      <c r="AK119" s="66"/>
      <c r="AL119" s="66"/>
      <c r="AM119" s="66"/>
      <c r="AN119" s="66"/>
      <c r="AO119" s="66"/>
      <c r="AP119" s="66"/>
      <c r="AQ119" s="66"/>
      <c r="AR119" s="70" t="s">
        <v>27</v>
      </c>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70" t="s">
        <v>70</v>
      </c>
      <c r="CB119" s="66"/>
      <c r="CC119" s="66"/>
      <c r="CD119" s="66"/>
      <c r="CE119" s="66"/>
      <c r="CF119" s="66"/>
      <c r="CG119" s="66"/>
      <c r="CH119" s="66"/>
      <c r="CI119" s="66"/>
    </row>
    <row r="120" spans="1:87" ht="14.5" hidden="1" customHeight="1">
      <c r="A120" s="69" t="s">
        <v>87</v>
      </c>
      <c r="B120" s="69">
        <v>116</v>
      </c>
      <c r="C120" s="92"/>
      <c r="D120" s="70" t="s">
        <v>98</v>
      </c>
      <c r="E120" s="70" t="s">
        <v>97</v>
      </c>
      <c r="F120" s="70" t="s">
        <v>1060</v>
      </c>
      <c r="G120" s="70" t="s">
        <v>1063</v>
      </c>
      <c r="H120" s="70" t="s">
        <v>85</v>
      </c>
      <c r="I120" s="70" t="s">
        <v>84</v>
      </c>
      <c r="J120" s="70">
        <v>1</v>
      </c>
      <c r="K120" s="70"/>
      <c r="L120" s="70" t="s">
        <v>430</v>
      </c>
      <c r="M120" s="66" t="e">
        <f t="shared" si="3"/>
        <v>#N/A</v>
      </c>
      <c r="N120" s="70" t="s">
        <v>53</v>
      </c>
      <c r="O120" s="66" t="s">
        <v>87</v>
      </c>
      <c r="P120" s="66" t="s">
        <v>1066</v>
      </c>
      <c r="Q120" s="66"/>
      <c r="R120" s="71"/>
      <c r="S120" s="71"/>
      <c r="T120" s="66"/>
      <c r="U120" s="70" t="s">
        <v>25</v>
      </c>
      <c r="V120" s="66"/>
      <c r="W120" s="72">
        <v>1500</v>
      </c>
      <c r="X120" s="66"/>
      <c r="Y120" s="66"/>
      <c r="Z120" s="66"/>
      <c r="AA120" s="66"/>
      <c r="AB120" s="66"/>
      <c r="AC120" s="66"/>
      <c r="AD120" s="66"/>
      <c r="AE120" s="66"/>
      <c r="AF120" s="66"/>
      <c r="AG120" s="66"/>
      <c r="AH120" s="66"/>
      <c r="AI120" s="66"/>
      <c r="AJ120" s="66"/>
      <c r="AK120" s="66"/>
      <c r="AL120" s="66"/>
      <c r="AM120" s="66"/>
      <c r="AN120" s="66"/>
      <c r="AO120" s="66"/>
      <c r="AP120" s="66"/>
      <c r="AQ120" s="66"/>
      <c r="AR120" s="70" t="s">
        <v>45</v>
      </c>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70" t="s">
        <v>79</v>
      </c>
      <c r="CB120" s="66"/>
      <c r="CC120" s="66"/>
      <c r="CD120" s="66"/>
      <c r="CE120" s="66"/>
      <c r="CF120" s="66"/>
      <c r="CG120" s="66"/>
      <c r="CH120" s="66"/>
      <c r="CI120" s="66"/>
    </row>
    <row r="121" spans="1:87" ht="14.5" hidden="1" customHeight="1">
      <c r="A121" s="69" t="s">
        <v>87</v>
      </c>
      <c r="B121" s="69">
        <v>117</v>
      </c>
      <c r="C121" s="92"/>
      <c r="D121" s="70" t="s">
        <v>96</v>
      </c>
      <c r="E121" s="70" t="s">
        <v>95</v>
      </c>
      <c r="F121" s="70" t="s">
        <v>1060</v>
      </c>
      <c r="G121" s="70" t="s">
        <v>1063</v>
      </c>
      <c r="H121" s="70" t="s">
        <v>85</v>
      </c>
      <c r="I121" s="70" t="s">
        <v>84</v>
      </c>
      <c r="J121" s="70">
        <v>1</v>
      </c>
      <c r="K121" s="70">
        <v>2</v>
      </c>
      <c r="L121" s="70" t="s">
        <v>430</v>
      </c>
      <c r="M121" s="66" t="e">
        <f t="shared" si="3"/>
        <v>#N/A</v>
      </c>
      <c r="N121" s="70" t="s">
        <v>53</v>
      </c>
      <c r="O121" s="66" t="s">
        <v>87</v>
      </c>
      <c r="P121" s="66" t="s">
        <v>1066</v>
      </c>
      <c r="Q121" s="66"/>
      <c r="R121" s="71"/>
      <c r="S121" s="71"/>
      <c r="T121" s="66"/>
      <c r="U121" s="70" t="s">
        <v>25</v>
      </c>
      <c r="V121" s="66"/>
      <c r="W121" s="72">
        <v>112</v>
      </c>
      <c r="X121" s="66"/>
      <c r="Y121" s="66"/>
      <c r="Z121" s="66"/>
      <c r="AA121" s="66"/>
      <c r="AB121" s="66"/>
      <c r="AC121" s="66"/>
      <c r="AD121" s="66"/>
      <c r="AE121" s="66"/>
      <c r="AF121" s="66"/>
      <c r="AG121" s="66"/>
      <c r="AH121" s="66"/>
      <c r="AI121" s="66"/>
      <c r="AJ121" s="66"/>
      <c r="AK121" s="66"/>
      <c r="AL121" s="66"/>
      <c r="AM121" s="66"/>
      <c r="AN121" s="66"/>
      <c r="AO121" s="66"/>
      <c r="AP121" s="66"/>
      <c r="AQ121" s="66"/>
      <c r="AR121" s="70" t="s">
        <v>36</v>
      </c>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70" t="s">
        <v>79</v>
      </c>
      <c r="CB121" s="66"/>
      <c r="CC121" s="66"/>
      <c r="CD121" s="66"/>
      <c r="CE121" s="66"/>
      <c r="CF121" s="66"/>
      <c r="CG121" s="66"/>
      <c r="CH121" s="66"/>
      <c r="CI121" s="66"/>
    </row>
    <row r="122" spans="1:87" ht="14.5" hidden="1" customHeight="1">
      <c r="A122" s="69" t="s">
        <v>87</v>
      </c>
      <c r="B122" s="69">
        <v>118</v>
      </c>
      <c r="C122" s="92"/>
      <c r="D122" s="70" t="s">
        <v>94</v>
      </c>
      <c r="E122" s="70" t="s">
        <v>93</v>
      </c>
      <c r="F122" s="70" t="s">
        <v>1060</v>
      </c>
      <c r="G122" s="70" t="s">
        <v>1063</v>
      </c>
      <c r="H122" s="70" t="s">
        <v>85</v>
      </c>
      <c r="I122" s="70" t="s">
        <v>84</v>
      </c>
      <c r="J122" s="70">
        <v>1</v>
      </c>
      <c r="K122" s="70">
        <v>2</v>
      </c>
      <c r="L122" s="70" t="s">
        <v>430</v>
      </c>
      <c r="M122" s="66" t="e">
        <f t="shared" si="3"/>
        <v>#N/A</v>
      </c>
      <c r="N122" s="70" t="s">
        <v>53</v>
      </c>
      <c r="O122" s="66" t="s">
        <v>87</v>
      </c>
      <c r="P122" s="66" t="s">
        <v>1066</v>
      </c>
      <c r="Q122" s="66"/>
      <c r="R122" s="71"/>
      <c r="S122" s="71"/>
      <c r="T122" s="66"/>
      <c r="U122" s="70" t="s">
        <v>25</v>
      </c>
      <c r="V122" s="66"/>
      <c r="W122" s="72">
        <v>600</v>
      </c>
      <c r="X122" s="66"/>
      <c r="Y122" s="66"/>
      <c r="Z122" s="66"/>
      <c r="AA122" s="66"/>
      <c r="AB122" s="66"/>
      <c r="AC122" s="66"/>
      <c r="AD122" s="66"/>
      <c r="AE122" s="66"/>
      <c r="AF122" s="66"/>
      <c r="AG122" s="66"/>
      <c r="AH122" s="66"/>
      <c r="AI122" s="66"/>
      <c r="AJ122" s="66"/>
      <c r="AK122" s="66"/>
      <c r="AL122" s="66"/>
      <c r="AM122" s="66"/>
      <c r="AN122" s="66"/>
      <c r="AO122" s="66"/>
      <c r="AP122" s="66"/>
      <c r="AQ122" s="66"/>
      <c r="AR122" s="70" t="s">
        <v>36</v>
      </c>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70" t="s">
        <v>79</v>
      </c>
      <c r="CB122" s="66"/>
      <c r="CC122" s="66"/>
      <c r="CD122" s="66"/>
      <c r="CE122" s="66"/>
      <c r="CF122" s="66"/>
      <c r="CG122" s="66"/>
      <c r="CH122" s="66"/>
      <c r="CI122" s="66"/>
    </row>
    <row r="123" spans="1:87" ht="14.5" hidden="1" customHeight="1">
      <c r="A123" s="69" t="s">
        <v>87</v>
      </c>
      <c r="B123" s="69">
        <v>119</v>
      </c>
      <c r="C123" s="92"/>
      <c r="D123" s="70" t="s">
        <v>92</v>
      </c>
      <c r="E123" s="70" t="s">
        <v>91</v>
      </c>
      <c r="F123" s="70" t="s">
        <v>1060</v>
      </c>
      <c r="G123" s="70" t="s">
        <v>1063</v>
      </c>
      <c r="H123" s="70" t="s">
        <v>85</v>
      </c>
      <c r="I123" s="70" t="s">
        <v>84</v>
      </c>
      <c r="J123" s="70">
        <v>2</v>
      </c>
      <c r="K123" s="70"/>
      <c r="L123" s="70" t="s">
        <v>430</v>
      </c>
      <c r="M123" s="66" t="e">
        <f t="shared" si="3"/>
        <v>#N/A</v>
      </c>
      <c r="N123" s="70" t="s">
        <v>53</v>
      </c>
      <c r="O123" s="66" t="s">
        <v>87</v>
      </c>
      <c r="P123" s="66" t="s">
        <v>1066</v>
      </c>
      <c r="Q123" s="66"/>
      <c r="R123" s="71"/>
      <c r="S123" s="71"/>
      <c r="T123" s="66"/>
      <c r="U123" s="70" t="s">
        <v>25</v>
      </c>
      <c r="V123" s="66"/>
      <c r="W123" s="72">
        <v>600</v>
      </c>
      <c r="X123" s="66"/>
      <c r="Y123" s="66"/>
      <c r="Z123" s="66"/>
      <c r="AA123" s="66"/>
      <c r="AB123" s="66"/>
      <c r="AC123" s="66"/>
      <c r="AD123" s="66"/>
      <c r="AE123" s="66"/>
      <c r="AF123" s="66"/>
      <c r="AG123" s="66"/>
      <c r="AH123" s="66"/>
      <c r="AI123" s="66"/>
      <c r="AJ123" s="66"/>
      <c r="AK123" s="66"/>
      <c r="AL123" s="66"/>
      <c r="AM123" s="66"/>
      <c r="AN123" s="66"/>
      <c r="AO123" s="66"/>
      <c r="AP123" s="66"/>
      <c r="AQ123" s="66"/>
      <c r="AR123" s="70" t="s">
        <v>36</v>
      </c>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70" t="s">
        <v>79</v>
      </c>
      <c r="CB123" s="66"/>
      <c r="CC123" s="66"/>
      <c r="CD123" s="66"/>
      <c r="CE123" s="66"/>
      <c r="CF123" s="66"/>
      <c r="CG123" s="66"/>
      <c r="CH123" s="66"/>
      <c r="CI123" s="66"/>
    </row>
    <row r="124" spans="1:87" ht="14.5" hidden="1" customHeight="1">
      <c r="A124" s="69" t="s">
        <v>87</v>
      </c>
      <c r="B124" s="69">
        <v>120</v>
      </c>
      <c r="C124" s="92"/>
      <c r="D124" s="70" t="s">
        <v>90</v>
      </c>
      <c r="E124" s="70" t="s">
        <v>88</v>
      </c>
      <c r="F124" s="70" t="s">
        <v>1060</v>
      </c>
      <c r="G124" s="70" t="s">
        <v>1063</v>
      </c>
      <c r="H124" s="70" t="s">
        <v>85</v>
      </c>
      <c r="I124" s="70" t="s">
        <v>84</v>
      </c>
      <c r="J124" s="70">
        <v>1</v>
      </c>
      <c r="K124" s="70"/>
      <c r="L124" s="70" t="s">
        <v>430</v>
      </c>
      <c r="M124" s="66" t="e">
        <f t="shared" si="3"/>
        <v>#N/A</v>
      </c>
      <c r="N124" s="70" t="s">
        <v>53</v>
      </c>
      <c r="O124" s="66" t="s">
        <v>87</v>
      </c>
      <c r="P124" s="66" t="s">
        <v>1066</v>
      </c>
      <c r="Q124" s="66"/>
      <c r="R124" s="71"/>
      <c r="S124" s="71"/>
      <c r="T124" s="66"/>
      <c r="U124" s="70" t="s">
        <v>25</v>
      </c>
      <c r="V124" s="66"/>
      <c r="W124" s="72">
        <v>70</v>
      </c>
      <c r="X124" s="66"/>
      <c r="Y124" s="66"/>
      <c r="Z124" s="66"/>
      <c r="AA124" s="66"/>
      <c r="AB124" s="66"/>
      <c r="AC124" s="66"/>
      <c r="AD124" s="66"/>
      <c r="AE124" s="66"/>
      <c r="AF124" s="66"/>
      <c r="AG124" s="66"/>
      <c r="AH124" s="66"/>
      <c r="AI124" s="66"/>
      <c r="AJ124" s="66"/>
      <c r="AK124" s="66"/>
      <c r="AL124" s="66"/>
      <c r="AM124" s="66"/>
      <c r="AN124" s="66"/>
      <c r="AO124" s="66"/>
      <c r="AP124" s="66"/>
      <c r="AQ124" s="66"/>
      <c r="AR124" s="70" t="s">
        <v>36</v>
      </c>
      <c r="AS124" s="66"/>
      <c r="AT124" s="66"/>
      <c r="AU124" s="66"/>
      <c r="AV124" s="66"/>
      <c r="AW124" s="66"/>
      <c r="AX124" s="66"/>
      <c r="AY124" s="66"/>
      <c r="AZ124" s="66"/>
      <c r="BA124" s="66"/>
      <c r="BB124" s="66"/>
      <c r="BC124" s="66"/>
      <c r="BD124" s="66"/>
      <c r="BE124" s="66"/>
      <c r="BF124" s="66"/>
      <c r="BG124" s="66"/>
      <c r="BH124" s="66"/>
      <c r="BI124" s="66"/>
      <c r="BJ124" s="66"/>
      <c r="BK124" s="66"/>
      <c r="BL124" s="66"/>
      <c r="BM124" s="66"/>
      <c r="BN124" s="66"/>
      <c r="BO124" s="66"/>
      <c r="BP124" s="66"/>
      <c r="BQ124" s="66"/>
      <c r="BR124" s="66"/>
      <c r="BS124" s="66"/>
      <c r="BT124" s="66"/>
      <c r="BU124" s="66"/>
      <c r="BV124" s="66"/>
      <c r="BW124" s="66"/>
      <c r="BX124" s="66"/>
      <c r="BY124" s="66"/>
      <c r="BZ124" s="66"/>
      <c r="CA124" s="70" t="s">
        <v>79</v>
      </c>
      <c r="CB124" s="66"/>
      <c r="CC124" s="66"/>
      <c r="CD124" s="66"/>
      <c r="CE124" s="66"/>
      <c r="CF124" s="66"/>
      <c r="CG124" s="66"/>
      <c r="CH124" s="66"/>
      <c r="CI124" s="66"/>
    </row>
    <row r="125" spans="1:87" ht="14.5" hidden="1" customHeight="1">
      <c r="A125" s="69" t="s">
        <v>87</v>
      </c>
      <c r="B125" s="69">
        <v>121</v>
      </c>
      <c r="C125" s="92"/>
      <c r="D125" s="70" t="s">
        <v>89</v>
      </c>
      <c r="E125" s="70" t="s">
        <v>88</v>
      </c>
      <c r="F125" s="70" t="s">
        <v>1060</v>
      </c>
      <c r="G125" s="70" t="s">
        <v>1063</v>
      </c>
      <c r="H125" s="70" t="s">
        <v>85</v>
      </c>
      <c r="I125" s="70" t="s">
        <v>84</v>
      </c>
      <c r="J125" s="70">
        <v>1</v>
      </c>
      <c r="K125" s="70"/>
      <c r="L125" s="70" t="s">
        <v>430</v>
      </c>
      <c r="M125" s="66" t="e">
        <f t="shared" si="3"/>
        <v>#N/A</v>
      </c>
      <c r="N125" s="70" t="s">
        <v>53</v>
      </c>
      <c r="O125" s="66" t="s">
        <v>87</v>
      </c>
      <c r="P125" s="66" t="s">
        <v>1066</v>
      </c>
      <c r="Q125" s="66"/>
      <c r="R125" s="71"/>
      <c r="S125" s="71"/>
      <c r="T125" s="66"/>
      <c r="U125" s="70" t="s">
        <v>25</v>
      </c>
      <c r="V125" s="66"/>
      <c r="W125" s="72">
        <v>260</v>
      </c>
      <c r="X125" s="66"/>
      <c r="Y125" s="66"/>
      <c r="Z125" s="66"/>
      <c r="AA125" s="66"/>
      <c r="AB125" s="66"/>
      <c r="AC125" s="66"/>
      <c r="AD125" s="66"/>
      <c r="AE125" s="66"/>
      <c r="AF125" s="66"/>
      <c r="AG125" s="66"/>
      <c r="AH125" s="66"/>
      <c r="AI125" s="66"/>
      <c r="AJ125" s="66"/>
      <c r="AK125" s="66"/>
      <c r="AL125" s="66"/>
      <c r="AM125" s="66"/>
      <c r="AN125" s="66"/>
      <c r="AO125" s="66"/>
      <c r="AP125" s="66"/>
      <c r="AQ125" s="66"/>
      <c r="AR125" s="70" t="s">
        <v>36</v>
      </c>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c r="BV125" s="66"/>
      <c r="BW125" s="66"/>
      <c r="BX125" s="66"/>
      <c r="BY125" s="66"/>
      <c r="BZ125" s="66"/>
      <c r="CA125" s="70" t="s">
        <v>79</v>
      </c>
      <c r="CB125" s="66"/>
      <c r="CC125" s="66"/>
      <c r="CD125" s="66"/>
      <c r="CE125" s="66"/>
      <c r="CF125" s="66"/>
      <c r="CG125" s="66"/>
      <c r="CH125" s="66"/>
      <c r="CI125" s="66"/>
    </row>
    <row r="126" spans="1:87" ht="14.5" hidden="1" customHeight="1">
      <c r="A126" s="69" t="s">
        <v>87</v>
      </c>
      <c r="B126" s="69">
        <v>122</v>
      </c>
      <c r="C126" s="92"/>
      <c r="D126" s="70" t="s">
        <v>86</v>
      </c>
      <c r="E126" s="70" t="s">
        <v>83</v>
      </c>
      <c r="F126" s="70" t="s">
        <v>1060</v>
      </c>
      <c r="G126" s="70" t="s">
        <v>1063</v>
      </c>
      <c r="H126" s="70" t="s">
        <v>85</v>
      </c>
      <c r="I126" s="70" t="s">
        <v>84</v>
      </c>
      <c r="J126" s="70">
        <v>1</v>
      </c>
      <c r="K126" s="70"/>
      <c r="L126" s="70" t="s">
        <v>430</v>
      </c>
      <c r="M126" s="66" t="e">
        <f t="shared" si="3"/>
        <v>#N/A</v>
      </c>
      <c r="N126" s="70" t="s">
        <v>53</v>
      </c>
      <c r="O126" s="66"/>
      <c r="P126" s="66"/>
      <c r="Q126" s="66"/>
      <c r="R126" s="71"/>
      <c r="S126" s="71"/>
      <c r="T126" s="66"/>
      <c r="U126" s="70" t="s">
        <v>25</v>
      </c>
      <c r="V126" s="66"/>
      <c r="W126" s="72">
        <v>105</v>
      </c>
      <c r="X126" s="66"/>
      <c r="Y126" s="66"/>
      <c r="Z126" s="66"/>
      <c r="AA126" s="66"/>
      <c r="AB126" s="66"/>
      <c r="AC126" s="66"/>
      <c r="AD126" s="66"/>
      <c r="AE126" s="66"/>
      <c r="AF126" s="66"/>
      <c r="AG126" s="66"/>
      <c r="AH126" s="66"/>
      <c r="AI126" s="66"/>
      <c r="AJ126" s="66"/>
      <c r="AK126" s="66"/>
      <c r="AL126" s="66"/>
      <c r="AM126" s="66"/>
      <c r="AN126" s="66"/>
      <c r="AO126" s="66"/>
      <c r="AP126" s="66"/>
      <c r="AQ126" s="66"/>
      <c r="AR126" s="70" t="s">
        <v>36</v>
      </c>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70" t="s">
        <v>79</v>
      </c>
      <c r="CB126" s="66"/>
      <c r="CC126" s="66"/>
      <c r="CD126" s="66"/>
      <c r="CE126" s="66"/>
      <c r="CF126" s="66"/>
      <c r="CG126" s="66"/>
      <c r="CH126" s="66"/>
      <c r="CI126" s="66"/>
    </row>
    <row r="127" spans="1:87" ht="14.5" hidden="1" customHeight="1">
      <c r="A127" s="69" t="s">
        <v>205</v>
      </c>
      <c r="B127" s="69">
        <v>123</v>
      </c>
      <c r="C127" s="92"/>
      <c r="D127" s="70" t="s">
        <v>277</v>
      </c>
      <c r="E127" s="70"/>
      <c r="F127" s="70" t="s">
        <v>1060</v>
      </c>
      <c r="G127" s="70" t="s">
        <v>1063</v>
      </c>
      <c r="H127" s="70" t="s">
        <v>197</v>
      </c>
      <c r="I127" s="70" t="s">
        <v>84</v>
      </c>
      <c r="J127" s="70">
        <v>1</v>
      </c>
      <c r="K127" s="70"/>
      <c r="L127" s="70" t="s">
        <v>430</v>
      </c>
      <c r="M127" s="66" t="e">
        <f t="shared" si="3"/>
        <v>#N/A</v>
      </c>
      <c r="N127" s="70" t="s">
        <v>213</v>
      </c>
      <c r="O127" s="66" t="s">
        <v>572</v>
      </c>
      <c r="P127" s="66" t="s">
        <v>1067</v>
      </c>
      <c r="Q127" s="66"/>
      <c r="R127" s="71" t="s">
        <v>203</v>
      </c>
      <c r="S127" s="70" t="s">
        <v>271</v>
      </c>
      <c r="T127" s="66"/>
      <c r="U127" s="70" t="s">
        <v>63</v>
      </c>
      <c r="V127" s="66"/>
      <c r="W127" s="72">
        <v>3676</v>
      </c>
      <c r="X127" s="66"/>
      <c r="Y127" s="66"/>
      <c r="Z127" s="66"/>
      <c r="AA127" s="66"/>
      <c r="AB127" s="66"/>
      <c r="AC127" s="66"/>
      <c r="AD127" s="66"/>
      <c r="AE127" s="66"/>
      <c r="AF127" s="66"/>
      <c r="AG127" s="66"/>
      <c r="AH127" s="66"/>
      <c r="AI127" s="66"/>
      <c r="AJ127" s="66"/>
      <c r="AK127" s="66"/>
      <c r="AL127" s="66"/>
      <c r="AM127" s="66"/>
      <c r="AN127" s="66"/>
      <c r="AO127" s="66"/>
      <c r="AP127" s="66"/>
      <c r="AQ127" s="66"/>
      <c r="AR127" s="70" t="s">
        <v>45</v>
      </c>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6"/>
      <c r="BR127" s="66"/>
      <c r="BS127" s="66"/>
      <c r="BT127" s="66"/>
      <c r="BU127" s="66"/>
      <c r="BV127" s="66"/>
      <c r="BW127" s="66"/>
      <c r="BX127" s="66"/>
      <c r="BY127" s="66"/>
      <c r="BZ127" s="66"/>
      <c r="CA127" s="70"/>
      <c r="CB127" s="66"/>
      <c r="CC127" s="66"/>
      <c r="CD127" s="66"/>
      <c r="CE127" s="66"/>
      <c r="CF127" s="66"/>
      <c r="CG127" s="66"/>
      <c r="CH127" s="66"/>
      <c r="CI127" s="66"/>
    </row>
    <row r="128" spans="1:87" ht="14.5" hidden="1" customHeight="1">
      <c r="A128" s="69" t="s">
        <v>17</v>
      </c>
      <c r="B128" s="69">
        <v>124</v>
      </c>
      <c r="C128" s="92"/>
      <c r="D128" s="70" t="s">
        <v>76</v>
      </c>
      <c r="E128" s="70" t="s">
        <v>74</v>
      </c>
      <c r="F128" s="70" t="s">
        <v>1059</v>
      </c>
      <c r="G128" s="70" t="s">
        <v>1041</v>
      </c>
      <c r="H128" s="70" t="s">
        <v>72</v>
      </c>
      <c r="I128" s="70" t="s">
        <v>71</v>
      </c>
      <c r="J128" s="70">
        <v>4</v>
      </c>
      <c r="K128" s="70"/>
      <c r="L128" s="70" t="s">
        <v>430</v>
      </c>
      <c r="M128" s="66" t="e">
        <f t="shared" si="3"/>
        <v>#N/A</v>
      </c>
      <c r="N128" s="70" t="s">
        <v>26</v>
      </c>
      <c r="O128" s="66"/>
      <c r="P128" s="66"/>
      <c r="Q128" s="66"/>
      <c r="R128" s="71"/>
      <c r="S128" s="71"/>
      <c r="T128" s="66"/>
      <c r="U128" s="70" t="s">
        <v>38</v>
      </c>
      <c r="V128" s="66"/>
      <c r="W128" s="72">
        <v>750</v>
      </c>
      <c r="X128" s="66"/>
      <c r="Y128" s="66"/>
      <c r="Z128" s="66"/>
      <c r="AA128" s="66"/>
      <c r="AB128" s="66"/>
      <c r="AC128" s="66"/>
      <c r="AD128" s="66"/>
      <c r="AE128" s="66"/>
      <c r="AF128" s="66"/>
      <c r="AG128" s="66"/>
      <c r="AH128" s="66"/>
      <c r="AI128" s="66"/>
      <c r="AJ128" s="66"/>
      <c r="AK128" s="66"/>
      <c r="AL128" s="66"/>
      <c r="AM128" s="66"/>
      <c r="AN128" s="66"/>
      <c r="AO128" s="66"/>
      <c r="AP128" s="66"/>
      <c r="AQ128" s="66"/>
      <c r="AR128" s="70" t="s">
        <v>45</v>
      </c>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70" t="s">
        <v>75</v>
      </c>
      <c r="CB128" s="66"/>
      <c r="CC128" s="66"/>
      <c r="CD128" s="66"/>
      <c r="CE128" s="66"/>
      <c r="CF128" s="66"/>
      <c r="CG128" s="66"/>
      <c r="CH128" s="66"/>
      <c r="CI128" s="66"/>
    </row>
    <row r="129" spans="1:87" ht="14.5" hidden="1" customHeight="1">
      <c r="A129" s="69" t="s">
        <v>68</v>
      </c>
      <c r="B129" s="69">
        <v>125</v>
      </c>
      <c r="C129" s="92"/>
      <c r="D129" s="70" t="s">
        <v>67</v>
      </c>
      <c r="E129" s="70" t="s">
        <v>66</v>
      </c>
      <c r="F129" s="70" t="s">
        <v>1060</v>
      </c>
      <c r="G129" s="70" t="s">
        <v>1063</v>
      </c>
      <c r="H129" s="70"/>
      <c r="I129" s="70"/>
      <c r="J129" s="70">
        <v>1</v>
      </c>
      <c r="K129" s="70"/>
      <c r="L129" s="70" t="s">
        <v>430</v>
      </c>
      <c r="M129" s="66" t="e">
        <f t="shared" si="3"/>
        <v>#N/A</v>
      </c>
      <c r="N129" s="70" t="s">
        <v>26</v>
      </c>
      <c r="O129" s="66"/>
      <c r="P129" s="66"/>
      <c r="Q129" s="66"/>
      <c r="R129" s="70"/>
      <c r="S129" s="70"/>
      <c r="T129" s="66"/>
      <c r="U129" s="70" t="s">
        <v>38</v>
      </c>
      <c r="V129" s="66"/>
      <c r="W129" s="72">
        <v>20000</v>
      </c>
      <c r="X129" s="66"/>
      <c r="Y129" s="66"/>
      <c r="Z129" s="66"/>
      <c r="AA129" s="66"/>
      <c r="AB129" s="66"/>
      <c r="AC129" s="66"/>
      <c r="AD129" s="66"/>
      <c r="AE129" s="66"/>
      <c r="AF129" s="66"/>
      <c r="AG129" s="66"/>
      <c r="AH129" s="66"/>
      <c r="AI129" s="66"/>
      <c r="AJ129" s="66"/>
      <c r="AK129" s="66"/>
      <c r="AL129" s="66"/>
      <c r="AM129" s="66"/>
      <c r="AN129" s="66"/>
      <c r="AO129" s="66"/>
      <c r="AP129" s="66"/>
      <c r="AQ129" s="66"/>
      <c r="AR129" s="70" t="s">
        <v>45</v>
      </c>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70"/>
      <c r="CB129" s="66"/>
      <c r="CC129" s="66"/>
      <c r="CD129" s="66"/>
      <c r="CE129" s="66"/>
      <c r="CF129" s="66"/>
      <c r="CG129" s="66"/>
      <c r="CH129" s="66"/>
      <c r="CI129" s="66"/>
    </row>
    <row r="130" spans="1:87" ht="14.5" hidden="1" customHeight="1">
      <c r="A130" s="69" t="s">
        <v>17</v>
      </c>
      <c r="B130" s="69">
        <v>126</v>
      </c>
      <c r="C130" s="92"/>
      <c r="D130" s="73" t="s">
        <v>65</v>
      </c>
      <c r="E130" s="73"/>
      <c r="F130" s="70" t="s">
        <v>1060</v>
      </c>
      <c r="G130" s="70" t="s">
        <v>1063</v>
      </c>
      <c r="H130" s="74"/>
      <c r="I130" s="74"/>
      <c r="J130" s="73">
        <v>1</v>
      </c>
      <c r="K130" s="73"/>
      <c r="L130" s="70" t="s">
        <v>430</v>
      </c>
      <c r="M130" s="66" t="e">
        <f t="shared" si="3"/>
        <v>#N/A</v>
      </c>
      <c r="N130" s="73" t="s">
        <v>26</v>
      </c>
      <c r="O130" s="66"/>
      <c r="P130" s="66"/>
      <c r="Q130" s="66"/>
      <c r="R130" s="75"/>
      <c r="S130" s="75"/>
      <c r="T130" s="66"/>
      <c r="U130" s="73" t="s">
        <v>38</v>
      </c>
      <c r="V130" s="66"/>
      <c r="W130" s="72" t="s">
        <v>471</v>
      </c>
      <c r="X130" s="66"/>
      <c r="Y130" s="66"/>
      <c r="Z130" s="66"/>
      <c r="AA130" s="66"/>
      <c r="AB130" s="66"/>
      <c r="AC130" s="66"/>
      <c r="AD130" s="66"/>
      <c r="AE130" s="66"/>
      <c r="AF130" s="66"/>
      <c r="AG130" s="66"/>
      <c r="AH130" s="66"/>
      <c r="AI130" s="66"/>
      <c r="AJ130" s="66"/>
      <c r="AK130" s="66"/>
      <c r="AL130" s="66"/>
      <c r="AM130" s="66"/>
      <c r="AN130" s="66"/>
      <c r="AO130" s="66"/>
      <c r="AP130" s="66"/>
      <c r="AQ130" s="66"/>
      <c r="AR130" s="74" t="s">
        <v>36</v>
      </c>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c r="BV130" s="66"/>
      <c r="BW130" s="66"/>
      <c r="BX130" s="66"/>
      <c r="BY130" s="66"/>
      <c r="BZ130" s="66"/>
      <c r="CA130" s="73"/>
      <c r="CB130" s="66"/>
      <c r="CC130" s="66"/>
      <c r="CD130" s="66"/>
      <c r="CE130" s="66"/>
      <c r="CF130" s="66"/>
      <c r="CG130" s="66"/>
      <c r="CH130" s="66"/>
      <c r="CI130" s="66"/>
    </row>
    <row r="131" spans="1:87" ht="14.5" hidden="1" customHeight="1">
      <c r="A131" s="69" t="s">
        <v>205</v>
      </c>
      <c r="B131" s="69">
        <v>127</v>
      </c>
      <c r="C131" s="92"/>
      <c r="D131" s="70" t="s">
        <v>235</v>
      </c>
      <c r="E131" s="70"/>
      <c r="F131" s="70" t="s">
        <v>1060</v>
      </c>
      <c r="G131" s="70" t="s">
        <v>1063</v>
      </c>
      <c r="H131" s="70" t="s">
        <v>197</v>
      </c>
      <c r="I131" s="70" t="s">
        <v>84</v>
      </c>
      <c r="J131" s="70">
        <v>1</v>
      </c>
      <c r="K131" s="70">
        <v>6</v>
      </c>
      <c r="L131" s="70" t="s">
        <v>430</v>
      </c>
      <c r="M131" s="66" t="e">
        <f t="shared" si="3"/>
        <v>#N/A</v>
      </c>
      <c r="N131" s="70" t="s">
        <v>26</v>
      </c>
      <c r="O131" s="66" t="s">
        <v>587</v>
      </c>
      <c r="P131" s="66" t="s">
        <v>1067</v>
      </c>
      <c r="Q131" s="66"/>
      <c r="R131" s="71" t="s">
        <v>203</v>
      </c>
      <c r="S131" s="70" t="s">
        <v>234</v>
      </c>
      <c r="T131" s="66"/>
      <c r="U131" s="70" t="s">
        <v>63</v>
      </c>
      <c r="V131" s="66"/>
      <c r="W131" s="72">
        <v>12000</v>
      </c>
      <c r="X131" s="66"/>
      <c r="Y131" s="66"/>
      <c r="Z131" s="66"/>
      <c r="AA131" s="66"/>
      <c r="AB131" s="66"/>
      <c r="AC131" s="66"/>
      <c r="AD131" s="66"/>
      <c r="AE131" s="66"/>
      <c r="AF131" s="66"/>
      <c r="AG131" s="66"/>
      <c r="AH131" s="66"/>
      <c r="AI131" s="66"/>
      <c r="AJ131" s="66"/>
      <c r="AK131" s="66"/>
      <c r="AL131" s="66"/>
      <c r="AM131" s="66"/>
      <c r="AN131" s="66"/>
      <c r="AO131" s="66"/>
      <c r="AP131" s="66"/>
      <c r="AQ131" s="66"/>
      <c r="AR131" s="70" t="s">
        <v>36</v>
      </c>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c r="BV131" s="66"/>
      <c r="BW131" s="66"/>
      <c r="BX131" s="66"/>
      <c r="BY131" s="66"/>
      <c r="BZ131" s="66"/>
      <c r="CA131" s="70"/>
      <c r="CB131" s="66"/>
      <c r="CC131" s="66"/>
      <c r="CD131" s="66"/>
      <c r="CE131" s="66"/>
      <c r="CF131" s="66"/>
      <c r="CG131" s="66"/>
      <c r="CH131" s="66"/>
      <c r="CI131" s="66"/>
    </row>
    <row r="132" spans="1:87" ht="14.5" hidden="1" customHeight="1">
      <c r="A132" s="69" t="s">
        <v>17</v>
      </c>
      <c r="B132" s="69">
        <v>128</v>
      </c>
      <c r="C132" s="92"/>
      <c r="D132" s="73" t="s">
        <v>62</v>
      </c>
      <c r="E132" s="73"/>
      <c r="F132" s="70" t="s">
        <v>1060</v>
      </c>
      <c r="G132" s="70" t="s">
        <v>1063</v>
      </c>
      <c r="H132" s="74"/>
      <c r="I132" s="74"/>
      <c r="J132" s="73">
        <v>2</v>
      </c>
      <c r="K132" s="73"/>
      <c r="L132" s="70" t="s">
        <v>430</v>
      </c>
      <c r="M132" s="66" t="e">
        <f t="shared" si="3"/>
        <v>#N/A</v>
      </c>
      <c r="N132" s="73" t="s">
        <v>26</v>
      </c>
      <c r="O132" s="66"/>
      <c r="P132" s="66"/>
      <c r="Q132" s="66"/>
      <c r="R132" s="75"/>
      <c r="S132" s="75"/>
      <c r="T132" s="66"/>
      <c r="U132" s="73" t="s">
        <v>25</v>
      </c>
      <c r="V132" s="66"/>
      <c r="W132" s="72" t="s">
        <v>471</v>
      </c>
      <c r="X132" s="66"/>
      <c r="Y132" s="66"/>
      <c r="Z132" s="66"/>
      <c r="AA132" s="66"/>
      <c r="AB132" s="66"/>
      <c r="AC132" s="66"/>
      <c r="AD132" s="66"/>
      <c r="AE132" s="66"/>
      <c r="AF132" s="66"/>
      <c r="AG132" s="66"/>
      <c r="AH132" s="66"/>
      <c r="AI132" s="66"/>
      <c r="AJ132" s="66"/>
      <c r="AK132" s="66"/>
      <c r="AL132" s="66"/>
      <c r="AM132" s="66"/>
      <c r="AN132" s="66"/>
      <c r="AO132" s="66"/>
      <c r="AP132" s="66"/>
      <c r="AQ132" s="66"/>
      <c r="AR132" s="74" t="s">
        <v>27</v>
      </c>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c r="BV132" s="66"/>
      <c r="BW132" s="66"/>
      <c r="BX132" s="66"/>
      <c r="BY132" s="66"/>
      <c r="BZ132" s="66"/>
      <c r="CA132" s="73"/>
      <c r="CB132" s="66"/>
      <c r="CC132" s="66"/>
      <c r="CD132" s="66"/>
      <c r="CE132" s="66"/>
      <c r="CF132" s="66"/>
      <c r="CG132" s="66"/>
      <c r="CH132" s="66"/>
      <c r="CI132" s="66"/>
    </row>
    <row r="133" spans="1:87" ht="14.5" hidden="1" customHeight="1">
      <c r="A133" s="69" t="s">
        <v>17</v>
      </c>
      <c r="B133" s="69">
        <v>129</v>
      </c>
      <c r="C133" s="92"/>
      <c r="D133" s="73" t="s">
        <v>61</v>
      </c>
      <c r="E133" s="73"/>
      <c r="F133" s="70" t="s">
        <v>1060</v>
      </c>
      <c r="G133" s="70" t="s">
        <v>1063</v>
      </c>
      <c r="H133" s="74"/>
      <c r="I133" s="74"/>
      <c r="J133" s="73">
        <v>1</v>
      </c>
      <c r="K133" s="73"/>
      <c r="L133" s="70" t="s">
        <v>430</v>
      </c>
      <c r="M133" s="66" t="e">
        <f t="shared" ref="M133:M164" si="4">INDEX(bangkok_range,MATCH($D133, bangkok_name,0), MATCH(M$4, bangkok_titles,0))</f>
        <v>#N/A</v>
      </c>
      <c r="N133" s="73" t="s">
        <v>26</v>
      </c>
      <c r="O133" s="66" t="s">
        <v>600</v>
      </c>
      <c r="P133" s="66" t="s">
        <v>1066</v>
      </c>
      <c r="Q133" s="66"/>
      <c r="R133" s="75"/>
      <c r="S133" s="75"/>
      <c r="T133" s="66"/>
      <c r="U133" s="73" t="s">
        <v>25</v>
      </c>
      <c r="V133" s="66"/>
      <c r="W133" s="72" t="s">
        <v>471</v>
      </c>
      <c r="X133" s="66"/>
      <c r="Y133" s="66"/>
      <c r="Z133" s="66"/>
      <c r="AA133" s="66"/>
      <c r="AB133" s="66"/>
      <c r="AC133" s="66"/>
      <c r="AD133" s="66"/>
      <c r="AE133" s="66"/>
      <c r="AF133" s="66"/>
      <c r="AG133" s="66"/>
      <c r="AH133" s="66"/>
      <c r="AI133" s="66"/>
      <c r="AJ133" s="66"/>
      <c r="AK133" s="66"/>
      <c r="AL133" s="66"/>
      <c r="AM133" s="66"/>
      <c r="AN133" s="66"/>
      <c r="AO133" s="66"/>
      <c r="AP133" s="66"/>
      <c r="AQ133" s="66"/>
      <c r="AR133" s="74" t="s">
        <v>36</v>
      </c>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c r="BV133" s="66"/>
      <c r="BW133" s="66"/>
      <c r="BX133" s="66"/>
      <c r="BY133" s="66"/>
      <c r="BZ133" s="66"/>
      <c r="CA133" s="73"/>
      <c r="CB133" s="66"/>
      <c r="CC133" s="66"/>
      <c r="CD133" s="66"/>
      <c r="CE133" s="66"/>
      <c r="CF133" s="66"/>
      <c r="CG133" s="66"/>
      <c r="CH133" s="66"/>
      <c r="CI133" s="66"/>
    </row>
    <row r="134" spans="1:87" ht="14.5" hidden="1" customHeight="1">
      <c r="A134" s="69" t="s">
        <v>17</v>
      </c>
      <c r="B134" s="69">
        <v>130</v>
      </c>
      <c r="C134" s="92"/>
      <c r="D134" s="73" t="s">
        <v>60</v>
      </c>
      <c r="E134" s="73"/>
      <c r="F134" s="70" t="s">
        <v>1060</v>
      </c>
      <c r="G134" s="70" t="s">
        <v>1063</v>
      </c>
      <c r="H134" s="74"/>
      <c r="I134" s="74"/>
      <c r="J134" s="73">
        <v>5</v>
      </c>
      <c r="K134" s="73"/>
      <c r="L134" s="70" t="s">
        <v>430</v>
      </c>
      <c r="M134" s="66" t="e">
        <f t="shared" si="4"/>
        <v>#N/A</v>
      </c>
      <c r="N134" s="73" t="s">
        <v>59</v>
      </c>
      <c r="O134" s="66"/>
      <c r="P134" s="66"/>
      <c r="Q134" s="66"/>
      <c r="R134" s="75"/>
      <c r="S134" s="75"/>
      <c r="T134" s="66"/>
      <c r="U134" s="73"/>
      <c r="V134" s="66"/>
      <c r="W134" s="77">
        <v>1500</v>
      </c>
      <c r="X134" s="66"/>
      <c r="Y134" s="66"/>
      <c r="Z134" s="66"/>
      <c r="AA134" s="66"/>
      <c r="AB134" s="66"/>
      <c r="AC134" s="66"/>
      <c r="AD134" s="66"/>
      <c r="AE134" s="66"/>
      <c r="AF134" s="66"/>
      <c r="AG134" s="66"/>
      <c r="AH134" s="66"/>
      <c r="AI134" s="66"/>
      <c r="AJ134" s="66"/>
      <c r="AK134" s="66"/>
      <c r="AL134" s="66"/>
      <c r="AM134" s="66"/>
      <c r="AN134" s="66"/>
      <c r="AO134" s="66"/>
      <c r="AP134" s="66"/>
      <c r="AQ134" s="66"/>
      <c r="AR134" s="74" t="s">
        <v>27</v>
      </c>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73"/>
      <c r="CB134" s="66"/>
      <c r="CC134" s="66"/>
      <c r="CD134" s="66"/>
      <c r="CE134" s="66"/>
      <c r="CF134" s="66"/>
      <c r="CG134" s="66"/>
      <c r="CH134" s="66"/>
      <c r="CI134" s="66"/>
    </row>
    <row r="135" spans="1:87" ht="14.5" hidden="1" customHeight="1">
      <c r="A135" s="69" t="s">
        <v>17</v>
      </c>
      <c r="B135" s="69">
        <v>131</v>
      </c>
      <c r="C135" s="92"/>
      <c r="D135" s="73" t="s">
        <v>58</v>
      </c>
      <c r="E135" s="73"/>
      <c r="F135" s="70" t="s">
        <v>1060</v>
      </c>
      <c r="G135" s="70" t="s">
        <v>1063</v>
      </c>
      <c r="H135" s="74"/>
      <c r="I135" s="74"/>
      <c r="J135" s="73">
        <v>2</v>
      </c>
      <c r="K135" s="73"/>
      <c r="L135" s="70" t="s">
        <v>430</v>
      </c>
      <c r="M135" s="66" t="e">
        <f t="shared" si="4"/>
        <v>#N/A</v>
      </c>
      <c r="N135" s="73" t="s">
        <v>26</v>
      </c>
      <c r="O135" s="66"/>
      <c r="P135" s="66"/>
      <c r="Q135" s="66"/>
      <c r="R135" s="75"/>
      <c r="S135" s="75"/>
      <c r="T135" s="66"/>
      <c r="U135" s="73" t="s">
        <v>38</v>
      </c>
      <c r="V135" s="66"/>
      <c r="W135" s="77">
        <v>12500</v>
      </c>
      <c r="X135" s="66"/>
      <c r="Y135" s="66"/>
      <c r="Z135" s="66"/>
      <c r="AA135" s="66"/>
      <c r="AB135" s="66"/>
      <c r="AC135" s="66"/>
      <c r="AD135" s="66"/>
      <c r="AE135" s="66"/>
      <c r="AF135" s="66"/>
      <c r="AG135" s="66"/>
      <c r="AH135" s="66"/>
      <c r="AI135" s="66"/>
      <c r="AJ135" s="66"/>
      <c r="AK135" s="66"/>
      <c r="AL135" s="66"/>
      <c r="AM135" s="66"/>
      <c r="AN135" s="66"/>
      <c r="AO135" s="66"/>
      <c r="AP135" s="66"/>
      <c r="AQ135" s="66"/>
      <c r="AR135" s="74" t="s">
        <v>36</v>
      </c>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73"/>
      <c r="CB135" s="66"/>
      <c r="CC135" s="66"/>
      <c r="CD135" s="66"/>
      <c r="CE135" s="66"/>
      <c r="CF135" s="66"/>
      <c r="CG135" s="66"/>
      <c r="CH135" s="66"/>
      <c r="CI135" s="66"/>
    </row>
    <row r="136" spans="1:87" ht="14.5" hidden="1" customHeight="1">
      <c r="A136" s="69" t="s">
        <v>17</v>
      </c>
      <c r="B136" s="69">
        <v>132</v>
      </c>
      <c r="C136" s="92"/>
      <c r="D136" s="73" t="s">
        <v>57</v>
      </c>
      <c r="E136" s="73"/>
      <c r="F136" s="70" t="s">
        <v>1060</v>
      </c>
      <c r="G136" s="70" t="s">
        <v>1063</v>
      </c>
      <c r="H136" s="74"/>
      <c r="I136" s="74"/>
      <c r="J136" s="73">
        <v>4</v>
      </c>
      <c r="K136" s="73"/>
      <c r="L136" s="70" t="s">
        <v>430</v>
      </c>
      <c r="M136" s="66" t="e">
        <f t="shared" si="4"/>
        <v>#N/A</v>
      </c>
      <c r="N136" s="73" t="s">
        <v>41</v>
      </c>
      <c r="O136" s="66"/>
      <c r="P136" s="66"/>
      <c r="Q136" s="66"/>
      <c r="R136" s="75"/>
      <c r="S136" s="75"/>
      <c r="T136" s="66"/>
      <c r="U136" s="73" t="s">
        <v>38</v>
      </c>
      <c r="V136" s="66"/>
      <c r="W136" s="72" t="s">
        <v>471</v>
      </c>
      <c r="X136" s="66"/>
      <c r="Y136" s="66"/>
      <c r="Z136" s="66"/>
      <c r="AA136" s="66"/>
      <c r="AB136" s="66"/>
      <c r="AC136" s="66"/>
      <c r="AD136" s="66"/>
      <c r="AE136" s="66"/>
      <c r="AF136" s="66"/>
      <c r="AG136" s="66"/>
      <c r="AH136" s="66"/>
      <c r="AI136" s="66"/>
      <c r="AJ136" s="66"/>
      <c r="AK136" s="66"/>
      <c r="AL136" s="66"/>
      <c r="AM136" s="66"/>
      <c r="AN136" s="66"/>
      <c r="AO136" s="66"/>
      <c r="AP136" s="66"/>
      <c r="AQ136" s="66"/>
      <c r="AR136" s="70" t="s">
        <v>45</v>
      </c>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73"/>
      <c r="CB136" s="66"/>
      <c r="CC136" s="66"/>
      <c r="CD136" s="66"/>
      <c r="CE136" s="66"/>
      <c r="CF136" s="66"/>
      <c r="CG136" s="66"/>
      <c r="CH136" s="66"/>
      <c r="CI136" s="66"/>
    </row>
    <row r="137" spans="1:87" ht="14.5" hidden="1" customHeight="1">
      <c r="A137" s="69" t="s">
        <v>17</v>
      </c>
      <c r="B137" s="69">
        <v>133</v>
      </c>
      <c r="C137" s="92"/>
      <c r="D137" s="73" t="s">
        <v>54</v>
      </c>
      <c r="E137" s="73"/>
      <c r="F137" s="70" t="s">
        <v>1060</v>
      </c>
      <c r="G137" s="70" t="s">
        <v>1063</v>
      </c>
      <c r="H137" s="74"/>
      <c r="I137" s="74"/>
      <c r="J137" s="73">
        <v>2</v>
      </c>
      <c r="K137" s="73"/>
      <c r="L137" s="70" t="s">
        <v>430</v>
      </c>
      <c r="M137" s="66" t="e">
        <f t="shared" si="4"/>
        <v>#N/A</v>
      </c>
      <c r="N137" s="73" t="s">
        <v>53</v>
      </c>
      <c r="O137" s="66"/>
      <c r="P137" s="66"/>
      <c r="Q137" s="66"/>
      <c r="R137" s="75"/>
      <c r="S137" s="75"/>
      <c r="T137" s="66"/>
      <c r="U137" s="73" t="s">
        <v>25</v>
      </c>
      <c r="V137" s="66"/>
      <c r="W137" s="72" t="s">
        <v>471</v>
      </c>
      <c r="X137" s="66"/>
      <c r="Y137" s="66"/>
      <c r="Z137" s="66"/>
      <c r="AA137" s="66"/>
      <c r="AB137" s="66"/>
      <c r="AC137" s="66"/>
      <c r="AD137" s="66"/>
      <c r="AE137" s="66"/>
      <c r="AF137" s="66"/>
      <c r="AG137" s="66"/>
      <c r="AH137" s="66"/>
      <c r="AI137" s="66"/>
      <c r="AJ137" s="66"/>
      <c r="AK137" s="66"/>
      <c r="AL137" s="66"/>
      <c r="AM137" s="66"/>
      <c r="AN137" s="66"/>
      <c r="AO137" s="66"/>
      <c r="AP137" s="66"/>
      <c r="AQ137" s="66"/>
      <c r="AR137" s="74" t="s">
        <v>36</v>
      </c>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6"/>
      <c r="BQ137" s="66"/>
      <c r="BR137" s="66"/>
      <c r="BS137" s="66"/>
      <c r="BT137" s="66"/>
      <c r="BU137" s="66"/>
      <c r="BV137" s="66"/>
      <c r="BW137" s="66"/>
      <c r="BX137" s="66"/>
      <c r="BY137" s="66"/>
      <c r="BZ137" s="66"/>
      <c r="CA137" s="73"/>
      <c r="CB137" s="66"/>
      <c r="CC137" s="66"/>
      <c r="CD137" s="66"/>
      <c r="CE137" s="66"/>
      <c r="CF137" s="66"/>
      <c r="CG137" s="66"/>
      <c r="CH137" s="66"/>
      <c r="CI137" s="66"/>
    </row>
    <row r="138" spans="1:87" ht="14.5" hidden="1" customHeight="1">
      <c r="A138" s="69" t="s">
        <v>17</v>
      </c>
      <c r="B138" s="69">
        <v>134</v>
      </c>
      <c r="C138" s="92"/>
      <c r="D138" s="73" t="s">
        <v>52</v>
      </c>
      <c r="E138" s="73"/>
      <c r="F138" s="70" t="s">
        <v>1060</v>
      </c>
      <c r="G138" s="70" t="s">
        <v>1063</v>
      </c>
      <c r="H138" s="74"/>
      <c r="I138" s="74"/>
      <c r="J138" s="73">
        <v>1</v>
      </c>
      <c r="K138" s="73"/>
      <c r="L138" s="70" t="s">
        <v>430</v>
      </c>
      <c r="M138" s="66" t="e">
        <f t="shared" si="4"/>
        <v>#N/A</v>
      </c>
      <c r="N138" s="73" t="s">
        <v>26</v>
      </c>
      <c r="O138" s="66"/>
      <c r="P138" s="66"/>
      <c r="Q138" s="66"/>
      <c r="R138" s="75"/>
      <c r="S138" s="75"/>
      <c r="T138" s="66"/>
      <c r="U138" s="73" t="s">
        <v>25</v>
      </c>
      <c r="V138" s="66"/>
      <c r="W138" s="77">
        <v>615</v>
      </c>
      <c r="X138" s="66"/>
      <c r="Y138" s="66"/>
      <c r="Z138" s="66"/>
      <c r="AA138" s="66"/>
      <c r="AB138" s="66"/>
      <c r="AC138" s="66"/>
      <c r="AD138" s="66"/>
      <c r="AE138" s="66"/>
      <c r="AF138" s="66"/>
      <c r="AG138" s="66"/>
      <c r="AH138" s="66"/>
      <c r="AI138" s="66"/>
      <c r="AJ138" s="66"/>
      <c r="AK138" s="66"/>
      <c r="AL138" s="66"/>
      <c r="AM138" s="66"/>
      <c r="AN138" s="66"/>
      <c r="AO138" s="66"/>
      <c r="AP138" s="66"/>
      <c r="AQ138" s="66"/>
      <c r="AR138" s="70" t="s">
        <v>45</v>
      </c>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73"/>
      <c r="CB138" s="66"/>
      <c r="CC138" s="66"/>
      <c r="CD138" s="66"/>
      <c r="CE138" s="66"/>
      <c r="CF138" s="66"/>
      <c r="CG138" s="66"/>
      <c r="CH138" s="66"/>
      <c r="CI138" s="66"/>
    </row>
    <row r="139" spans="1:87" ht="14.5" hidden="1" customHeight="1">
      <c r="A139" s="69" t="s">
        <v>17</v>
      </c>
      <c r="B139" s="69">
        <v>135</v>
      </c>
      <c r="C139" s="92"/>
      <c r="D139" s="73" t="s">
        <v>48</v>
      </c>
      <c r="E139" s="73"/>
      <c r="F139" s="70" t="s">
        <v>1060</v>
      </c>
      <c r="G139" s="70" t="s">
        <v>1063</v>
      </c>
      <c r="H139" s="74"/>
      <c r="I139" s="74"/>
      <c r="J139" s="73">
        <v>2</v>
      </c>
      <c r="K139" s="73"/>
      <c r="L139" s="70" t="s">
        <v>430</v>
      </c>
      <c r="M139" s="66" t="e">
        <f t="shared" si="4"/>
        <v>#N/A</v>
      </c>
      <c r="N139" s="73" t="s">
        <v>26</v>
      </c>
      <c r="O139" s="66"/>
      <c r="P139" s="66"/>
      <c r="Q139" s="66"/>
      <c r="R139" s="75"/>
      <c r="S139" s="75"/>
      <c r="T139" s="66"/>
      <c r="U139" s="73" t="s">
        <v>38</v>
      </c>
      <c r="V139" s="66"/>
      <c r="W139" s="77">
        <v>400</v>
      </c>
      <c r="X139" s="66"/>
      <c r="Y139" s="66"/>
      <c r="Z139" s="66"/>
      <c r="AA139" s="66"/>
      <c r="AB139" s="66"/>
      <c r="AC139" s="66"/>
      <c r="AD139" s="66"/>
      <c r="AE139" s="66"/>
      <c r="AF139" s="66"/>
      <c r="AG139" s="66"/>
      <c r="AH139" s="66"/>
      <c r="AI139" s="66"/>
      <c r="AJ139" s="66"/>
      <c r="AK139" s="66"/>
      <c r="AL139" s="66"/>
      <c r="AM139" s="66"/>
      <c r="AN139" s="66"/>
      <c r="AO139" s="66"/>
      <c r="AP139" s="66"/>
      <c r="AQ139" s="66"/>
      <c r="AR139" s="70" t="s">
        <v>45</v>
      </c>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73"/>
      <c r="CB139" s="66"/>
      <c r="CC139" s="66"/>
      <c r="CD139" s="66"/>
      <c r="CE139" s="66"/>
      <c r="CF139" s="66"/>
      <c r="CG139" s="66"/>
      <c r="CH139" s="66"/>
      <c r="CI139" s="66"/>
    </row>
    <row r="140" spans="1:87" ht="14.5" hidden="1" customHeight="1">
      <c r="A140" s="69" t="s">
        <v>205</v>
      </c>
      <c r="B140" s="69">
        <v>136</v>
      </c>
      <c r="C140" s="92"/>
      <c r="D140" s="70" t="s">
        <v>268</v>
      </c>
      <c r="E140" s="70" t="s">
        <v>267</v>
      </c>
      <c r="F140" s="70" t="s">
        <v>1059</v>
      </c>
      <c r="G140" s="70" t="s">
        <v>1041</v>
      </c>
      <c r="H140" s="70" t="s">
        <v>85</v>
      </c>
      <c r="I140" s="70" t="s">
        <v>71</v>
      </c>
      <c r="J140" s="70">
        <v>2</v>
      </c>
      <c r="K140" s="70">
        <v>1</v>
      </c>
      <c r="L140" s="70" t="s">
        <v>430</v>
      </c>
      <c r="M140" s="66" t="e">
        <f t="shared" si="4"/>
        <v>#N/A</v>
      </c>
      <c r="N140" s="70" t="s">
        <v>213</v>
      </c>
      <c r="O140" s="66" t="s">
        <v>575</v>
      </c>
      <c r="P140" s="66" t="s">
        <v>1067</v>
      </c>
      <c r="Q140" s="66"/>
      <c r="R140" s="71" t="s">
        <v>237</v>
      </c>
      <c r="S140" s="70" t="s">
        <v>249</v>
      </c>
      <c r="T140" s="66"/>
      <c r="U140" s="70" t="s">
        <v>38</v>
      </c>
      <c r="V140" s="66"/>
      <c r="W140" s="72">
        <v>61.7</v>
      </c>
      <c r="X140" s="66"/>
      <c r="Y140" s="66"/>
      <c r="Z140" s="66"/>
      <c r="AA140" s="66"/>
      <c r="AB140" s="66"/>
      <c r="AC140" s="66"/>
      <c r="AD140" s="66"/>
      <c r="AE140" s="66"/>
      <c r="AF140" s="66"/>
      <c r="AG140" s="66"/>
      <c r="AH140" s="66"/>
      <c r="AI140" s="66"/>
      <c r="AJ140" s="66"/>
      <c r="AK140" s="66"/>
      <c r="AL140" s="66"/>
      <c r="AM140" s="66"/>
      <c r="AN140" s="66"/>
      <c r="AO140" s="66"/>
      <c r="AP140" s="66"/>
      <c r="AQ140" s="66"/>
      <c r="AR140" s="70" t="s">
        <v>36</v>
      </c>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70" t="s">
        <v>70</v>
      </c>
      <c r="CB140" s="66"/>
      <c r="CC140" s="66"/>
      <c r="CD140" s="66"/>
      <c r="CE140" s="66"/>
      <c r="CF140" s="66"/>
      <c r="CG140" s="66"/>
      <c r="CH140" s="66"/>
      <c r="CI140" s="66"/>
    </row>
    <row r="141" spans="1:87" ht="14.5" hidden="1" customHeight="1">
      <c r="A141" s="69" t="s">
        <v>43</v>
      </c>
      <c r="B141" s="69">
        <v>137</v>
      </c>
      <c r="C141" s="92"/>
      <c r="D141" s="73" t="s">
        <v>42</v>
      </c>
      <c r="E141" s="73"/>
      <c r="F141" s="70" t="s">
        <v>1060</v>
      </c>
      <c r="G141" s="70" t="s">
        <v>1063</v>
      </c>
      <c r="H141" s="74"/>
      <c r="I141" s="74"/>
      <c r="J141" s="73">
        <v>2</v>
      </c>
      <c r="K141" s="73"/>
      <c r="L141" s="70" t="s">
        <v>430</v>
      </c>
      <c r="M141" s="66" t="e">
        <f t="shared" si="4"/>
        <v>#N/A</v>
      </c>
      <c r="N141" s="73" t="s">
        <v>41</v>
      </c>
      <c r="O141" s="66"/>
      <c r="P141" s="66"/>
      <c r="Q141" s="66"/>
      <c r="R141" s="75"/>
      <c r="S141" s="75"/>
      <c r="T141" s="66"/>
      <c r="U141" s="73" t="s">
        <v>25</v>
      </c>
      <c r="V141" s="66"/>
      <c r="W141" s="72" t="s">
        <v>471</v>
      </c>
      <c r="X141" s="66"/>
      <c r="Y141" s="66"/>
      <c r="Z141" s="66"/>
      <c r="AA141" s="66"/>
      <c r="AB141" s="66"/>
      <c r="AC141" s="66"/>
      <c r="AD141" s="66"/>
      <c r="AE141" s="66"/>
      <c r="AF141" s="66"/>
      <c r="AG141" s="66"/>
      <c r="AH141" s="66"/>
      <c r="AI141" s="66"/>
      <c r="AJ141" s="66"/>
      <c r="AK141" s="66"/>
      <c r="AL141" s="66"/>
      <c r="AM141" s="66"/>
      <c r="AN141" s="66"/>
      <c r="AO141" s="66"/>
      <c r="AP141" s="66"/>
      <c r="AQ141" s="66"/>
      <c r="AR141" s="74" t="s">
        <v>27</v>
      </c>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73"/>
      <c r="CB141" s="66"/>
      <c r="CC141" s="66"/>
      <c r="CD141" s="66"/>
      <c r="CE141" s="66"/>
      <c r="CF141" s="66"/>
      <c r="CG141" s="66"/>
      <c r="CH141" s="66"/>
      <c r="CI141" s="66"/>
    </row>
    <row r="142" spans="1:87" ht="14.5" hidden="1" customHeight="1">
      <c r="A142" s="69" t="s">
        <v>17</v>
      </c>
      <c r="B142" s="69">
        <v>138</v>
      </c>
      <c r="C142" s="92"/>
      <c r="D142" s="73" t="s">
        <v>40</v>
      </c>
      <c r="E142" s="73"/>
      <c r="F142" s="70" t="s">
        <v>1060</v>
      </c>
      <c r="G142" s="70" t="s">
        <v>1063</v>
      </c>
      <c r="H142" s="74"/>
      <c r="I142" s="74"/>
      <c r="J142" s="73">
        <v>1</v>
      </c>
      <c r="K142" s="73"/>
      <c r="L142" s="70" t="s">
        <v>430</v>
      </c>
      <c r="M142" s="66" t="e">
        <f t="shared" si="4"/>
        <v>#N/A</v>
      </c>
      <c r="N142" s="73" t="s">
        <v>26</v>
      </c>
      <c r="O142" s="66"/>
      <c r="P142" s="66"/>
      <c r="Q142" s="66"/>
      <c r="R142" s="75"/>
      <c r="S142" s="75"/>
      <c r="T142" s="66"/>
      <c r="U142" s="73" t="s">
        <v>38</v>
      </c>
      <c r="V142" s="66"/>
      <c r="W142" s="72" t="s">
        <v>471</v>
      </c>
      <c r="X142" s="66"/>
      <c r="Y142" s="66"/>
      <c r="Z142" s="66"/>
      <c r="AA142" s="66"/>
      <c r="AB142" s="66"/>
      <c r="AC142" s="66"/>
      <c r="AD142" s="66"/>
      <c r="AE142" s="66"/>
      <c r="AF142" s="66"/>
      <c r="AG142" s="66"/>
      <c r="AH142" s="66"/>
      <c r="AI142" s="66"/>
      <c r="AJ142" s="66"/>
      <c r="AK142" s="66"/>
      <c r="AL142" s="66"/>
      <c r="AM142" s="66"/>
      <c r="AN142" s="66"/>
      <c r="AO142" s="66"/>
      <c r="AP142" s="66"/>
      <c r="AQ142" s="66"/>
      <c r="AR142" s="74"/>
      <c r="AS142" s="66"/>
      <c r="AT142" s="66"/>
      <c r="AU142" s="66"/>
      <c r="AV142" s="66"/>
      <c r="AW142" s="66"/>
      <c r="AX142" s="66"/>
      <c r="AY142" s="66"/>
      <c r="AZ142" s="66"/>
      <c r="BA142" s="66"/>
      <c r="BB142" s="66"/>
      <c r="BC142" s="66"/>
      <c r="BD142" s="66"/>
      <c r="BE142" s="66"/>
      <c r="BF142" s="66"/>
      <c r="BG142" s="66"/>
      <c r="BH142" s="66"/>
      <c r="BI142" s="66"/>
      <c r="BJ142" s="66"/>
      <c r="BK142" s="66"/>
      <c r="BL142" s="66"/>
      <c r="BM142" s="66"/>
      <c r="BN142" s="66"/>
      <c r="BO142" s="66"/>
      <c r="BP142" s="66"/>
      <c r="BQ142" s="66"/>
      <c r="BR142" s="66"/>
      <c r="BS142" s="66"/>
      <c r="BT142" s="66"/>
      <c r="BU142" s="66"/>
      <c r="BV142" s="66"/>
      <c r="BW142" s="66"/>
      <c r="BX142" s="66"/>
      <c r="BY142" s="66"/>
      <c r="BZ142" s="66"/>
      <c r="CA142" s="73"/>
      <c r="CB142" s="66"/>
      <c r="CC142" s="66"/>
      <c r="CD142" s="66"/>
      <c r="CE142" s="66"/>
      <c r="CF142" s="66"/>
      <c r="CG142" s="66"/>
      <c r="CH142" s="66"/>
      <c r="CI142" s="66"/>
    </row>
    <row r="143" spans="1:87" ht="14.5" hidden="1" customHeight="1">
      <c r="A143" s="69" t="s">
        <v>17</v>
      </c>
      <c r="B143" s="69">
        <v>139</v>
      </c>
      <c r="C143" s="92"/>
      <c r="D143" s="73" t="s">
        <v>37</v>
      </c>
      <c r="E143" s="73"/>
      <c r="F143" s="70" t="s">
        <v>1060</v>
      </c>
      <c r="G143" s="70" t="s">
        <v>1063</v>
      </c>
      <c r="H143" s="74"/>
      <c r="I143" s="74"/>
      <c r="J143" s="73">
        <v>1</v>
      </c>
      <c r="K143" s="73"/>
      <c r="L143" s="70" t="s">
        <v>430</v>
      </c>
      <c r="M143" s="66" t="e">
        <f t="shared" si="4"/>
        <v>#N/A</v>
      </c>
      <c r="N143" s="73"/>
      <c r="O143" s="66"/>
      <c r="P143" s="66"/>
      <c r="Q143" s="66"/>
      <c r="R143" s="75"/>
      <c r="S143" s="75"/>
      <c r="T143" s="66"/>
      <c r="U143" s="73"/>
      <c r="V143" s="66"/>
      <c r="W143" s="72" t="s">
        <v>471</v>
      </c>
      <c r="X143" s="66"/>
      <c r="Y143" s="66"/>
      <c r="Z143" s="66"/>
      <c r="AA143" s="66"/>
      <c r="AB143" s="66"/>
      <c r="AC143" s="66"/>
      <c r="AD143" s="66"/>
      <c r="AE143" s="66"/>
      <c r="AF143" s="66"/>
      <c r="AG143" s="66"/>
      <c r="AH143" s="66"/>
      <c r="AI143" s="66"/>
      <c r="AJ143" s="66"/>
      <c r="AK143" s="66"/>
      <c r="AL143" s="66"/>
      <c r="AM143" s="66"/>
      <c r="AN143" s="66"/>
      <c r="AO143" s="66"/>
      <c r="AP143" s="66"/>
      <c r="AQ143" s="66"/>
      <c r="AR143" s="74" t="s">
        <v>36</v>
      </c>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73"/>
      <c r="CB143" s="66"/>
      <c r="CC143" s="66"/>
      <c r="CD143" s="66"/>
      <c r="CE143" s="66"/>
      <c r="CF143" s="66"/>
      <c r="CG143" s="66"/>
      <c r="CH143" s="66"/>
      <c r="CI143" s="66"/>
    </row>
    <row r="144" spans="1:87" ht="14.5" hidden="1" customHeight="1">
      <c r="A144" s="69" t="s">
        <v>17</v>
      </c>
      <c r="B144" s="69">
        <v>140</v>
      </c>
      <c r="C144" s="92"/>
      <c r="D144" s="73" t="s">
        <v>35</v>
      </c>
      <c r="E144" s="73"/>
      <c r="F144" s="70" t="s">
        <v>1060</v>
      </c>
      <c r="G144" s="70" t="s">
        <v>1063</v>
      </c>
      <c r="H144" s="74"/>
      <c r="I144" s="74"/>
      <c r="J144" s="73">
        <v>2</v>
      </c>
      <c r="K144" s="73"/>
      <c r="L144" s="70" t="s">
        <v>430</v>
      </c>
      <c r="M144" s="66" t="e">
        <f t="shared" si="4"/>
        <v>#N/A</v>
      </c>
      <c r="N144" s="73"/>
      <c r="O144" s="66"/>
      <c r="P144" s="66"/>
      <c r="Q144" s="66"/>
      <c r="R144" s="75"/>
      <c r="S144" s="75"/>
      <c r="T144" s="66"/>
      <c r="U144" s="73"/>
      <c r="V144" s="66"/>
      <c r="W144" s="72" t="s">
        <v>471</v>
      </c>
      <c r="X144" s="66"/>
      <c r="Y144" s="66"/>
      <c r="Z144" s="66"/>
      <c r="AA144" s="66"/>
      <c r="AB144" s="66"/>
      <c r="AC144" s="66"/>
      <c r="AD144" s="66"/>
      <c r="AE144" s="66"/>
      <c r="AF144" s="66"/>
      <c r="AG144" s="66"/>
      <c r="AH144" s="66"/>
      <c r="AI144" s="66"/>
      <c r="AJ144" s="66"/>
      <c r="AK144" s="66"/>
      <c r="AL144" s="66"/>
      <c r="AM144" s="66"/>
      <c r="AN144" s="66"/>
      <c r="AO144" s="66"/>
      <c r="AP144" s="66"/>
      <c r="AQ144" s="66"/>
      <c r="AR144" s="74"/>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c r="BV144" s="66"/>
      <c r="BW144" s="66"/>
      <c r="BX144" s="66"/>
      <c r="BY144" s="66"/>
      <c r="BZ144" s="66"/>
      <c r="CA144" s="73"/>
      <c r="CB144" s="66"/>
      <c r="CC144" s="66"/>
      <c r="CD144" s="66"/>
      <c r="CE144" s="66"/>
      <c r="CF144" s="66"/>
      <c r="CG144" s="66"/>
      <c r="CH144" s="66"/>
      <c r="CI144" s="66"/>
    </row>
    <row r="145" spans="1:87" ht="14.5" hidden="1" customHeight="1">
      <c r="A145" s="69" t="s">
        <v>17</v>
      </c>
      <c r="B145" s="69">
        <v>141</v>
      </c>
      <c r="C145" s="92"/>
      <c r="D145" s="73" t="s">
        <v>33</v>
      </c>
      <c r="E145" s="73"/>
      <c r="F145" s="70" t="s">
        <v>1060</v>
      </c>
      <c r="G145" s="70" t="s">
        <v>1063</v>
      </c>
      <c r="H145" s="74"/>
      <c r="I145" s="74"/>
      <c r="J145" s="73">
        <v>6</v>
      </c>
      <c r="K145" s="73"/>
      <c r="L145" s="70" t="s">
        <v>430</v>
      </c>
      <c r="M145" s="66" t="e">
        <f t="shared" si="4"/>
        <v>#N/A</v>
      </c>
      <c r="N145" s="73" t="s">
        <v>26</v>
      </c>
      <c r="O145" s="66"/>
      <c r="P145" s="66"/>
      <c r="Q145" s="66"/>
      <c r="R145" s="75"/>
      <c r="S145" s="75"/>
      <c r="T145" s="66"/>
      <c r="U145" s="73"/>
      <c r="V145" s="66"/>
      <c r="W145" s="72" t="s">
        <v>471</v>
      </c>
      <c r="X145" s="66"/>
      <c r="Y145" s="66"/>
      <c r="Z145" s="66"/>
      <c r="AA145" s="66"/>
      <c r="AB145" s="66"/>
      <c r="AC145" s="66"/>
      <c r="AD145" s="66"/>
      <c r="AE145" s="66"/>
      <c r="AF145" s="66"/>
      <c r="AG145" s="66"/>
      <c r="AH145" s="66"/>
      <c r="AI145" s="66"/>
      <c r="AJ145" s="66"/>
      <c r="AK145" s="66"/>
      <c r="AL145" s="66"/>
      <c r="AM145" s="66"/>
      <c r="AN145" s="66"/>
      <c r="AO145" s="66"/>
      <c r="AP145" s="66"/>
      <c r="AQ145" s="66"/>
      <c r="AR145" s="74"/>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c r="BW145" s="66"/>
      <c r="BX145" s="66"/>
      <c r="BY145" s="66"/>
      <c r="BZ145" s="66"/>
      <c r="CA145" s="73"/>
      <c r="CB145" s="66"/>
      <c r="CC145" s="66"/>
      <c r="CD145" s="66"/>
      <c r="CE145" s="66"/>
      <c r="CF145" s="66"/>
      <c r="CG145" s="66"/>
      <c r="CH145" s="66"/>
      <c r="CI145" s="66"/>
    </row>
    <row r="146" spans="1:87" ht="14.5" hidden="1" customHeight="1">
      <c r="A146" s="69" t="s">
        <v>17</v>
      </c>
      <c r="B146" s="69">
        <v>142</v>
      </c>
      <c r="C146" s="92"/>
      <c r="D146" s="73" t="s">
        <v>32</v>
      </c>
      <c r="E146" s="73"/>
      <c r="F146" s="70" t="s">
        <v>1060</v>
      </c>
      <c r="G146" s="70" t="s">
        <v>1063</v>
      </c>
      <c r="H146" s="74"/>
      <c r="I146" s="74"/>
      <c r="J146" s="73">
        <v>1</v>
      </c>
      <c r="K146" s="73"/>
      <c r="L146" s="70" t="s">
        <v>430</v>
      </c>
      <c r="M146" s="66" t="e">
        <f t="shared" si="4"/>
        <v>#N/A</v>
      </c>
      <c r="N146" s="73"/>
      <c r="O146" s="66"/>
      <c r="P146" s="66"/>
      <c r="Q146" s="66"/>
      <c r="R146" s="75"/>
      <c r="S146" s="75"/>
      <c r="T146" s="66"/>
      <c r="U146" s="73" t="s">
        <v>25</v>
      </c>
      <c r="V146" s="66"/>
      <c r="W146" s="77">
        <v>5000</v>
      </c>
      <c r="X146" s="66"/>
      <c r="Y146" s="66"/>
      <c r="Z146" s="66"/>
      <c r="AA146" s="66"/>
      <c r="AB146" s="66"/>
      <c r="AC146" s="66"/>
      <c r="AD146" s="66"/>
      <c r="AE146" s="66"/>
      <c r="AF146" s="66"/>
      <c r="AG146" s="66"/>
      <c r="AH146" s="66"/>
      <c r="AI146" s="66"/>
      <c r="AJ146" s="66"/>
      <c r="AK146" s="66"/>
      <c r="AL146" s="66"/>
      <c r="AM146" s="66"/>
      <c r="AN146" s="66"/>
      <c r="AO146" s="66"/>
      <c r="AP146" s="66"/>
      <c r="AQ146" s="66"/>
      <c r="AR146" s="74" t="s">
        <v>27</v>
      </c>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c r="CA146" s="73"/>
      <c r="CB146" s="66"/>
      <c r="CC146" s="66"/>
      <c r="CD146" s="66"/>
      <c r="CE146" s="66"/>
      <c r="CF146" s="66"/>
      <c r="CG146" s="66"/>
      <c r="CH146" s="66"/>
      <c r="CI146" s="66"/>
    </row>
    <row r="147" spans="1:87" ht="14.5" hidden="1" customHeight="1">
      <c r="A147" s="69" t="s">
        <v>17</v>
      </c>
      <c r="B147" s="69">
        <v>143</v>
      </c>
      <c r="C147" s="92"/>
      <c r="D147" s="73" t="s">
        <v>30</v>
      </c>
      <c r="E147" s="73"/>
      <c r="F147" s="70" t="s">
        <v>1060</v>
      </c>
      <c r="G147" s="70" t="s">
        <v>1063</v>
      </c>
      <c r="H147" s="74"/>
      <c r="I147" s="74"/>
      <c r="J147" s="73">
        <v>6</v>
      </c>
      <c r="K147" s="73"/>
      <c r="L147" s="70" t="s">
        <v>430</v>
      </c>
      <c r="M147" s="66" t="e">
        <f t="shared" si="4"/>
        <v>#N/A</v>
      </c>
      <c r="N147" s="73"/>
      <c r="O147" s="66"/>
      <c r="P147" s="66"/>
      <c r="Q147" s="66"/>
      <c r="R147" s="75"/>
      <c r="S147" s="75"/>
      <c r="T147" s="66"/>
      <c r="U147" s="73"/>
      <c r="V147" s="66"/>
      <c r="W147" s="72" t="s">
        <v>471</v>
      </c>
      <c r="X147" s="66"/>
      <c r="Y147" s="66"/>
      <c r="Z147" s="66"/>
      <c r="AA147" s="66"/>
      <c r="AB147" s="66"/>
      <c r="AC147" s="66"/>
      <c r="AD147" s="66"/>
      <c r="AE147" s="66"/>
      <c r="AF147" s="66"/>
      <c r="AG147" s="66"/>
      <c r="AH147" s="66"/>
      <c r="AI147" s="66"/>
      <c r="AJ147" s="66"/>
      <c r="AK147" s="66"/>
      <c r="AL147" s="66"/>
      <c r="AM147" s="66"/>
      <c r="AN147" s="66"/>
      <c r="AO147" s="66"/>
      <c r="AP147" s="66"/>
      <c r="AQ147" s="66"/>
      <c r="AR147" s="74"/>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c r="CA147" s="73"/>
      <c r="CB147" s="66"/>
      <c r="CC147" s="66"/>
      <c r="CD147" s="66"/>
      <c r="CE147" s="66"/>
      <c r="CF147" s="66"/>
      <c r="CG147" s="66"/>
      <c r="CH147" s="66"/>
      <c r="CI147" s="66"/>
    </row>
    <row r="148" spans="1:87" ht="14.5" hidden="1" customHeight="1">
      <c r="A148" s="69" t="s">
        <v>17</v>
      </c>
      <c r="B148" s="69">
        <v>144</v>
      </c>
      <c r="C148" s="92"/>
      <c r="D148" s="73" t="s">
        <v>29</v>
      </c>
      <c r="E148" s="73"/>
      <c r="F148" s="70" t="s">
        <v>1060</v>
      </c>
      <c r="G148" s="70" t="s">
        <v>1063</v>
      </c>
      <c r="H148" s="74"/>
      <c r="I148" s="74"/>
      <c r="J148" s="73">
        <v>5</v>
      </c>
      <c r="K148" s="73"/>
      <c r="L148" s="70" t="s">
        <v>430</v>
      </c>
      <c r="M148" s="66" t="e">
        <f t="shared" si="4"/>
        <v>#N/A</v>
      </c>
      <c r="N148" s="73" t="s">
        <v>26</v>
      </c>
      <c r="O148" s="66"/>
      <c r="P148" s="66"/>
      <c r="Q148" s="66"/>
      <c r="R148" s="75"/>
      <c r="S148" s="75"/>
      <c r="T148" s="66"/>
      <c r="U148" s="73"/>
      <c r="V148" s="66"/>
      <c r="W148" s="72" t="s">
        <v>471</v>
      </c>
      <c r="X148" s="66"/>
      <c r="Y148" s="66"/>
      <c r="Z148" s="66"/>
      <c r="AA148" s="66"/>
      <c r="AB148" s="66"/>
      <c r="AC148" s="66"/>
      <c r="AD148" s="66"/>
      <c r="AE148" s="66"/>
      <c r="AF148" s="66"/>
      <c r="AG148" s="66"/>
      <c r="AH148" s="66"/>
      <c r="AI148" s="66"/>
      <c r="AJ148" s="66"/>
      <c r="AK148" s="66"/>
      <c r="AL148" s="66"/>
      <c r="AM148" s="66"/>
      <c r="AN148" s="66"/>
      <c r="AO148" s="66"/>
      <c r="AP148" s="66"/>
      <c r="AQ148" s="66"/>
      <c r="AR148" s="74" t="s">
        <v>27</v>
      </c>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73"/>
      <c r="CB148" s="66"/>
      <c r="CC148" s="66"/>
      <c r="CD148" s="66"/>
      <c r="CE148" s="66"/>
      <c r="CF148" s="66"/>
      <c r="CG148" s="66"/>
      <c r="CH148" s="66"/>
      <c r="CI148" s="66"/>
    </row>
    <row r="149" spans="1:87" ht="14.5" hidden="1" customHeight="1">
      <c r="A149" s="69" t="s">
        <v>17</v>
      </c>
      <c r="B149" s="69">
        <v>145</v>
      </c>
      <c r="C149" s="92"/>
      <c r="D149" s="73" t="s">
        <v>28</v>
      </c>
      <c r="E149" s="73" t="s">
        <v>24</v>
      </c>
      <c r="F149" s="70" t="s">
        <v>1060</v>
      </c>
      <c r="G149" s="70" t="s">
        <v>1063</v>
      </c>
      <c r="H149" s="74"/>
      <c r="I149" s="74"/>
      <c r="J149" s="73">
        <v>1</v>
      </c>
      <c r="K149" s="73"/>
      <c r="L149" s="70" t="s">
        <v>430</v>
      </c>
      <c r="M149" s="66" t="e">
        <f t="shared" si="4"/>
        <v>#N/A</v>
      </c>
      <c r="N149" s="73" t="s">
        <v>26</v>
      </c>
      <c r="O149" s="66"/>
      <c r="P149" s="66"/>
      <c r="Q149" s="66"/>
      <c r="R149" s="75"/>
      <c r="S149" s="75"/>
      <c r="T149" s="66"/>
      <c r="U149" s="73" t="s">
        <v>25</v>
      </c>
      <c r="V149" s="66"/>
      <c r="W149" s="72" t="s">
        <v>471</v>
      </c>
      <c r="X149" s="66"/>
      <c r="Y149" s="66"/>
      <c r="Z149" s="66"/>
      <c r="AA149" s="66"/>
      <c r="AB149" s="66"/>
      <c r="AC149" s="66"/>
      <c r="AD149" s="66"/>
      <c r="AE149" s="66"/>
      <c r="AF149" s="66"/>
      <c r="AG149" s="66"/>
      <c r="AH149" s="66"/>
      <c r="AI149" s="66"/>
      <c r="AJ149" s="66"/>
      <c r="AK149" s="66"/>
      <c r="AL149" s="66"/>
      <c r="AM149" s="66"/>
      <c r="AN149" s="66"/>
      <c r="AO149" s="66"/>
      <c r="AP149" s="66"/>
      <c r="AQ149" s="66"/>
      <c r="AR149" s="74" t="s">
        <v>27</v>
      </c>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c r="BY149" s="66"/>
      <c r="BZ149" s="66"/>
      <c r="CA149" s="73"/>
      <c r="CB149" s="66"/>
      <c r="CC149" s="66"/>
      <c r="CD149" s="66"/>
      <c r="CE149" s="66"/>
      <c r="CF149" s="66"/>
      <c r="CG149" s="66"/>
      <c r="CH149" s="66"/>
      <c r="CI149" s="66"/>
    </row>
    <row r="150" spans="1:87" ht="14.5" hidden="1" customHeight="1">
      <c r="A150" s="69" t="s">
        <v>17</v>
      </c>
      <c r="B150" s="69">
        <v>146</v>
      </c>
      <c r="C150" s="92"/>
      <c r="D150" s="73" t="s">
        <v>23</v>
      </c>
      <c r="E150" s="73"/>
      <c r="F150" s="70" t="s">
        <v>1060</v>
      </c>
      <c r="G150" s="70" t="s">
        <v>1063</v>
      </c>
      <c r="H150" s="74"/>
      <c r="I150" s="74"/>
      <c r="J150" s="73">
        <v>3</v>
      </c>
      <c r="K150" s="73"/>
      <c r="L150" s="70" t="s">
        <v>430</v>
      </c>
      <c r="M150" s="66" t="e">
        <f t="shared" si="4"/>
        <v>#N/A</v>
      </c>
      <c r="N150" s="73" t="s">
        <v>177</v>
      </c>
      <c r="O150" s="73" t="s">
        <v>464</v>
      </c>
      <c r="P150" s="82" t="s">
        <v>1066</v>
      </c>
      <c r="Q150" s="66"/>
      <c r="R150" s="75"/>
      <c r="S150" s="75"/>
      <c r="T150" s="66"/>
      <c r="U150" s="73"/>
      <c r="V150" s="66"/>
      <c r="W150" s="72" t="s">
        <v>471</v>
      </c>
      <c r="X150" s="66"/>
      <c r="Y150" s="66"/>
      <c r="Z150" s="66"/>
      <c r="AA150" s="66"/>
      <c r="AB150" s="66"/>
      <c r="AC150" s="66"/>
      <c r="AD150" s="66"/>
      <c r="AE150" s="66"/>
      <c r="AF150" s="66"/>
      <c r="AG150" s="66"/>
      <c r="AH150" s="66"/>
      <c r="AI150" s="66"/>
      <c r="AJ150" s="66"/>
      <c r="AK150" s="66"/>
      <c r="AL150" s="66"/>
      <c r="AM150" s="66"/>
      <c r="AN150" s="66"/>
      <c r="AO150" s="66"/>
      <c r="AP150" s="66"/>
      <c r="AQ150" s="66"/>
      <c r="AR150" s="74"/>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c r="BW150" s="66"/>
      <c r="BX150" s="66"/>
      <c r="BY150" s="66"/>
      <c r="BZ150" s="66"/>
      <c r="CA150" s="73"/>
      <c r="CB150" s="66"/>
      <c r="CC150" s="66"/>
      <c r="CD150" s="66"/>
      <c r="CE150" s="66"/>
      <c r="CF150" s="66"/>
      <c r="CG150" s="66"/>
      <c r="CH150" s="66"/>
      <c r="CI150" s="66"/>
    </row>
    <row r="151" spans="1:87" ht="14.5" hidden="1" customHeight="1">
      <c r="A151" s="69" t="s">
        <v>17</v>
      </c>
      <c r="B151" s="69">
        <v>147</v>
      </c>
      <c r="C151" s="92"/>
      <c r="D151" s="73" t="s">
        <v>22</v>
      </c>
      <c r="E151" s="73"/>
      <c r="F151" s="70" t="s">
        <v>1060</v>
      </c>
      <c r="G151" s="70" t="s">
        <v>1063</v>
      </c>
      <c r="H151" s="74"/>
      <c r="I151" s="74"/>
      <c r="J151" s="73">
        <v>3</v>
      </c>
      <c r="K151" s="73"/>
      <c r="L151" s="70" t="s">
        <v>430</v>
      </c>
      <c r="M151" s="66" t="e">
        <f t="shared" si="4"/>
        <v>#N/A</v>
      </c>
      <c r="N151" s="73" t="s">
        <v>177</v>
      </c>
      <c r="O151" s="73" t="s">
        <v>464</v>
      </c>
      <c r="P151" s="82" t="s">
        <v>1066</v>
      </c>
      <c r="Q151" s="66"/>
      <c r="R151" s="75"/>
      <c r="S151" s="75"/>
      <c r="T151" s="66"/>
      <c r="U151" s="73"/>
      <c r="V151" s="66"/>
      <c r="W151" s="72" t="s">
        <v>471</v>
      </c>
      <c r="X151" s="66"/>
      <c r="Y151" s="66"/>
      <c r="Z151" s="66"/>
      <c r="AA151" s="66"/>
      <c r="AB151" s="66"/>
      <c r="AC151" s="66"/>
      <c r="AD151" s="66"/>
      <c r="AE151" s="66"/>
      <c r="AF151" s="66"/>
      <c r="AG151" s="66"/>
      <c r="AH151" s="66"/>
      <c r="AI151" s="66"/>
      <c r="AJ151" s="66"/>
      <c r="AK151" s="66"/>
      <c r="AL151" s="66"/>
      <c r="AM151" s="66"/>
      <c r="AN151" s="66"/>
      <c r="AO151" s="66"/>
      <c r="AP151" s="66"/>
      <c r="AQ151" s="66"/>
      <c r="AR151" s="74"/>
      <c r="AS151" s="66"/>
      <c r="AT151" s="66"/>
      <c r="AU151" s="66"/>
      <c r="AV151" s="66"/>
      <c r="AW151" s="66"/>
      <c r="AX151" s="66"/>
      <c r="AY151" s="66"/>
      <c r="AZ151" s="66"/>
      <c r="BA151" s="66"/>
      <c r="BB151" s="66"/>
      <c r="BC151" s="66"/>
      <c r="BD151" s="66"/>
      <c r="BE151" s="66"/>
      <c r="BF151" s="66"/>
      <c r="BG151" s="66"/>
      <c r="BH151" s="66"/>
      <c r="BI151" s="66"/>
      <c r="BJ151" s="66"/>
      <c r="BK151" s="66"/>
      <c r="BL151" s="66"/>
      <c r="BM151" s="66"/>
      <c r="BN151" s="66"/>
      <c r="BO151" s="66"/>
      <c r="BP151" s="66"/>
      <c r="BQ151" s="66"/>
      <c r="BR151" s="66"/>
      <c r="BS151" s="66"/>
      <c r="BT151" s="66"/>
      <c r="BU151" s="66"/>
      <c r="BV151" s="66"/>
      <c r="BW151" s="66"/>
      <c r="BX151" s="66"/>
      <c r="BY151" s="66"/>
      <c r="BZ151" s="66"/>
      <c r="CA151" s="73"/>
      <c r="CB151" s="66"/>
      <c r="CC151" s="66"/>
      <c r="CD151" s="66"/>
      <c r="CE151" s="66"/>
      <c r="CF151" s="66"/>
      <c r="CG151" s="66"/>
      <c r="CH151" s="66"/>
      <c r="CI151" s="66"/>
    </row>
    <row r="152" spans="1:87" ht="14.5" hidden="1" customHeight="1">
      <c r="A152" s="69" t="s">
        <v>17</v>
      </c>
      <c r="B152" s="69">
        <v>148</v>
      </c>
      <c r="C152" s="92"/>
      <c r="D152" s="73" t="s">
        <v>21</v>
      </c>
      <c r="E152" s="73"/>
      <c r="F152" s="70" t="s">
        <v>1060</v>
      </c>
      <c r="G152" s="70" t="s">
        <v>1063</v>
      </c>
      <c r="H152" s="74"/>
      <c r="I152" s="74"/>
      <c r="J152" s="73">
        <v>3</v>
      </c>
      <c r="K152" s="73"/>
      <c r="L152" s="70" t="s">
        <v>430</v>
      </c>
      <c r="M152" s="66" t="e">
        <f t="shared" si="4"/>
        <v>#N/A</v>
      </c>
      <c r="N152" s="73" t="s">
        <v>177</v>
      </c>
      <c r="O152" s="66" t="s">
        <v>464</v>
      </c>
      <c r="P152" s="82" t="s">
        <v>1066</v>
      </c>
      <c r="Q152" s="66"/>
      <c r="R152" s="75"/>
      <c r="S152" s="75"/>
      <c r="T152" s="66"/>
      <c r="U152" s="73"/>
      <c r="V152" s="66"/>
      <c r="W152" s="72" t="s">
        <v>471</v>
      </c>
      <c r="X152" s="66"/>
      <c r="Y152" s="66"/>
      <c r="Z152" s="66"/>
      <c r="AA152" s="66"/>
      <c r="AB152" s="66"/>
      <c r="AC152" s="66"/>
      <c r="AD152" s="66"/>
      <c r="AE152" s="66"/>
      <c r="AF152" s="66"/>
      <c r="AG152" s="66"/>
      <c r="AH152" s="66"/>
      <c r="AI152" s="66"/>
      <c r="AJ152" s="66"/>
      <c r="AK152" s="66"/>
      <c r="AL152" s="66"/>
      <c r="AM152" s="66"/>
      <c r="AN152" s="66"/>
      <c r="AO152" s="66"/>
      <c r="AP152" s="66"/>
      <c r="AQ152" s="66"/>
      <c r="AR152" s="74"/>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c r="BZ152" s="66"/>
      <c r="CA152" s="73"/>
      <c r="CB152" s="66"/>
      <c r="CC152" s="66"/>
      <c r="CD152" s="66"/>
      <c r="CE152" s="66"/>
      <c r="CF152" s="66"/>
      <c r="CG152" s="66"/>
      <c r="CH152" s="66"/>
      <c r="CI152" s="66"/>
    </row>
    <row r="153" spans="1:87" ht="14.5" hidden="1" customHeight="1">
      <c r="A153" s="69" t="s">
        <v>17</v>
      </c>
      <c r="B153" s="69">
        <v>149</v>
      </c>
      <c r="C153" s="92"/>
      <c r="D153" s="73" t="s">
        <v>20</v>
      </c>
      <c r="E153" s="73"/>
      <c r="F153" s="70" t="s">
        <v>1060</v>
      </c>
      <c r="G153" s="70" t="s">
        <v>1063</v>
      </c>
      <c r="H153" s="74"/>
      <c r="I153" s="74"/>
      <c r="J153" s="73">
        <v>5</v>
      </c>
      <c r="K153" s="73"/>
      <c r="L153" s="70" t="s">
        <v>430</v>
      </c>
      <c r="M153" s="66" t="e">
        <f t="shared" si="4"/>
        <v>#N/A</v>
      </c>
      <c r="N153" s="73" t="s">
        <v>177</v>
      </c>
      <c r="O153" s="66" t="s">
        <v>464</v>
      </c>
      <c r="P153" s="82" t="s">
        <v>1066</v>
      </c>
      <c r="Q153" s="66"/>
      <c r="R153" s="75"/>
      <c r="S153" s="75"/>
      <c r="T153" s="66"/>
      <c r="U153" s="73"/>
      <c r="V153" s="66"/>
      <c r="W153" s="72" t="s">
        <v>471</v>
      </c>
      <c r="X153" s="66"/>
      <c r="Y153" s="66"/>
      <c r="Z153" s="66"/>
      <c r="AA153" s="66"/>
      <c r="AB153" s="66"/>
      <c r="AC153" s="66"/>
      <c r="AD153" s="66"/>
      <c r="AE153" s="66"/>
      <c r="AF153" s="66"/>
      <c r="AG153" s="66"/>
      <c r="AH153" s="66"/>
      <c r="AI153" s="66"/>
      <c r="AJ153" s="66"/>
      <c r="AK153" s="66"/>
      <c r="AL153" s="66"/>
      <c r="AM153" s="66"/>
      <c r="AN153" s="66"/>
      <c r="AO153" s="66"/>
      <c r="AP153" s="66"/>
      <c r="AQ153" s="66"/>
      <c r="AR153" s="74"/>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6"/>
      <c r="BS153" s="66"/>
      <c r="BT153" s="66"/>
      <c r="BU153" s="66"/>
      <c r="BV153" s="66"/>
      <c r="BW153" s="66"/>
      <c r="BX153" s="66"/>
      <c r="BY153" s="66"/>
      <c r="BZ153" s="66"/>
      <c r="CA153" s="73"/>
      <c r="CB153" s="66"/>
      <c r="CC153" s="66"/>
      <c r="CD153" s="66"/>
      <c r="CE153" s="66"/>
      <c r="CF153" s="66"/>
      <c r="CG153" s="66"/>
      <c r="CH153" s="66"/>
      <c r="CI153" s="66"/>
    </row>
    <row r="154" spans="1:87" ht="14.5" hidden="1" customHeight="1">
      <c r="A154" s="69" t="s">
        <v>17</v>
      </c>
      <c r="B154" s="69">
        <v>150</v>
      </c>
      <c r="C154" s="92"/>
      <c r="D154" s="73" t="s">
        <v>19</v>
      </c>
      <c r="E154" s="73"/>
      <c r="F154" s="70" t="s">
        <v>1060</v>
      </c>
      <c r="G154" s="70" t="s">
        <v>1063</v>
      </c>
      <c r="H154" s="74"/>
      <c r="I154" s="74"/>
      <c r="J154" s="73">
        <v>1</v>
      </c>
      <c r="K154" s="73"/>
      <c r="L154" s="70" t="s">
        <v>430</v>
      </c>
      <c r="M154" s="66" t="e">
        <f t="shared" si="4"/>
        <v>#N/A</v>
      </c>
      <c r="N154" s="73" t="s">
        <v>177</v>
      </c>
      <c r="O154" s="66" t="s">
        <v>464</v>
      </c>
      <c r="P154" s="82" t="s">
        <v>1066</v>
      </c>
      <c r="Q154" s="66"/>
      <c r="R154" s="75"/>
      <c r="S154" s="75"/>
      <c r="T154" s="66"/>
      <c r="U154" s="73"/>
      <c r="V154" s="66"/>
      <c r="W154" s="72" t="s">
        <v>471</v>
      </c>
      <c r="X154" s="66"/>
      <c r="Y154" s="66"/>
      <c r="Z154" s="66"/>
      <c r="AA154" s="66"/>
      <c r="AB154" s="66"/>
      <c r="AC154" s="66"/>
      <c r="AD154" s="66"/>
      <c r="AE154" s="66"/>
      <c r="AF154" s="66"/>
      <c r="AG154" s="66"/>
      <c r="AH154" s="66"/>
      <c r="AI154" s="66"/>
      <c r="AJ154" s="66"/>
      <c r="AK154" s="66"/>
      <c r="AL154" s="66"/>
      <c r="AM154" s="66"/>
      <c r="AN154" s="66"/>
      <c r="AO154" s="66"/>
      <c r="AP154" s="66"/>
      <c r="AQ154" s="66"/>
      <c r="AR154" s="74"/>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6"/>
      <c r="BP154" s="66"/>
      <c r="BQ154" s="66"/>
      <c r="BR154" s="66"/>
      <c r="BS154" s="66"/>
      <c r="BT154" s="66"/>
      <c r="BU154" s="66"/>
      <c r="BV154" s="66"/>
      <c r="BW154" s="66"/>
      <c r="BX154" s="66"/>
      <c r="BY154" s="66"/>
      <c r="BZ154" s="66"/>
      <c r="CA154" s="73"/>
      <c r="CB154" s="66"/>
      <c r="CC154" s="66"/>
      <c r="CD154" s="66"/>
      <c r="CE154" s="66"/>
      <c r="CF154" s="66"/>
      <c r="CG154" s="66"/>
      <c r="CH154" s="66"/>
      <c r="CI154" s="66"/>
    </row>
    <row r="155" spans="1:87" ht="14.5" hidden="1" customHeight="1">
      <c r="A155" s="69" t="s">
        <v>17</v>
      </c>
      <c r="B155" s="69">
        <v>151</v>
      </c>
      <c r="C155" s="92"/>
      <c r="D155" s="73" t="s">
        <v>18</v>
      </c>
      <c r="E155" s="73"/>
      <c r="F155" s="70" t="s">
        <v>1060</v>
      </c>
      <c r="G155" s="70" t="s">
        <v>1063</v>
      </c>
      <c r="H155" s="74"/>
      <c r="I155" s="74"/>
      <c r="J155" s="73">
        <v>1</v>
      </c>
      <c r="K155" s="73"/>
      <c r="L155" s="70" t="s">
        <v>430</v>
      </c>
      <c r="M155" s="66" t="e">
        <f t="shared" si="4"/>
        <v>#N/A</v>
      </c>
      <c r="N155" s="73" t="s">
        <v>177</v>
      </c>
      <c r="O155" s="66" t="s">
        <v>464</v>
      </c>
      <c r="P155" s="82" t="s">
        <v>1066</v>
      </c>
      <c r="Q155" s="66"/>
      <c r="R155" s="75"/>
      <c r="S155" s="75"/>
      <c r="T155" s="66"/>
      <c r="U155" s="73"/>
      <c r="V155" s="66"/>
      <c r="W155" s="72" t="s">
        <v>471</v>
      </c>
      <c r="X155" s="66"/>
      <c r="Y155" s="66"/>
      <c r="Z155" s="66"/>
      <c r="AA155" s="66"/>
      <c r="AB155" s="66"/>
      <c r="AC155" s="66"/>
      <c r="AD155" s="66"/>
      <c r="AE155" s="66"/>
      <c r="AF155" s="66"/>
      <c r="AG155" s="66"/>
      <c r="AH155" s="66"/>
      <c r="AI155" s="66"/>
      <c r="AJ155" s="66"/>
      <c r="AK155" s="66"/>
      <c r="AL155" s="66"/>
      <c r="AM155" s="66"/>
      <c r="AN155" s="66"/>
      <c r="AO155" s="66"/>
      <c r="AP155" s="66"/>
      <c r="AQ155" s="66"/>
      <c r="AR155" s="74"/>
      <c r="AS155" s="66"/>
      <c r="AT155" s="66"/>
      <c r="AU155" s="66"/>
      <c r="AV155" s="66"/>
      <c r="AW155" s="66"/>
      <c r="AX155" s="66"/>
      <c r="AY155" s="66"/>
      <c r="AZ155" s="66"/>
      <c r="BA155" s="66"/>
      <c r="BB155" s="66"/>
      <c r="BC155" s="66"/>
      <c r="BD155" s="66"/>
      <c r="BE155" s="66"/>
      <c r="BF155" s="66"/>
      <c r="BG155" s="66"/>
      <c r="BH155" s="66"/>
      <c r="BI155" s="66"/>
      <c r="BJ155" s="66"/>
      <c r="BK155" s="66"/>
      <c r="BL155" s="66"/>
      <c r="BM155" s="66"/>
      <c r="BN155" s="66"/>
      <c r="BO155" s="66"/>
      <c r="BP155" s="66"/>
      <c r="BQ155" s="66"/>
      <c r="BR155" s="66"/>
      <c r="BS155" s="66"/>
      <c r="BT155" s="66"/>
      <c r="BU155" s="66"/>
      <c r="BV155" s="66"/>
      <c r="BW155" s="66"/>
      <c r="BX155" s="66"/>
      <c r="BY155" s="66"/>
      <c r="BZ155" s="66"/>
      <c r="CA155" s="73"/>
      <c r="CB155" s="66"/>
      <c r="CC155" s="66"/>
      <c r="CD155" s="66"/>
      <c r="CE155" s="66"/>
      <c r="CF155" s="66"/>
      <c r="CG155" s="66"/>
      <c r="CH155" s="66"/>
      <c r="CI155" s="66"/>
    </row>
    <row r="156" spans="1:87" ht="14.5" hidden="1" customHeight="1">
      <c r="A156" s="69" t="s">
        <v>17</v>
      </c>
      <c r="B156" s="69">
        <v>152</v>
      </c>
      <c r="C156" s="92"/>
      <c r="D156" s="73" t="s">
        <v>16</v>
      </c>
      <c r="E156" s="73"/>
      <c r="F156" s="70" t="s">
        <v>1060</v>
      </c>
      <c r="G156" s="70" t="s">
        <v>1063</v>
      </c>
      <c r="H156" s="74"/>
      <c r="I156" s="74"/>
      <c r="J156" s="73">
        <v>2</v>
      </c>
      <c r="K156" s="73"/>
      <c r="L156" s="70" t="s">
        <v>430</v>
      </c>
      <c r="M156" s="66" t="e">
        <f t="shared" si="4"/>
        <v>#N/A</v>
      </c>
      <c r="N156" s="73" t="s">
        <v>177</v>
      </c>
      <c r="O156" s="66" t="s">
        <v>464</v>
      </c>
      <c r="P156" s="82" t="s">
        <v>1066</v>
      </c>
      <c r="Q156" s="66"/>
      <c r="R156" s="75"/>
      <c r="S156" s="75"/>
      <c r="T156" s="66"/>
      <c r="U156" s="73"/>
      <c r="V156" s="66"/>
      <c r="W156" s="72" t="s">
        <v>471</v>
      </c>
      <c r="X156" s="66"/>
      <c r="Y156" s="66"/>
      <c r="Z156" s="66"/>
      <c r="AA156" s="66"/>
      <c r="AB156" s="66"/>
      <c r="AC156" s="66"/>
      <c r="AD156" s="66"/>
      <c r="AE156" s="66"/>
      <c r="AF156" s="66"/>
      <c r="AG156" s="66"/>
      <c r="AH156" s="66"/>
      <c r="AI156" s="66"/>
      <c r="AJ156" s="66"/>
      <c r="AK156" s="66"/>
      <c r="AL156" s="66"/>
      <c r="AM156" s="66"/>
      <c r="AN156" s="66"/>
      <c r="AO156" s="66"/>
      <c r="AP156" s="66"/>
      <c r="AQ156" s="66"/>
      <c r="AR156" s="74"/>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73"/>
      <c r="CB156" s="66"/>
      <c r="CC156" s="66"/>
      <c r="CD156" s="66"/>
      <c r="CE156" s="66"/>
      <c r="CF156" s="66"/>
      <c r="CG156" s="66"/>
      <c r="CH156" s="66"/>
      <c r="CI156" s="66"/>
    </row>
    <row r="157" spans="1:87" ht="14.5" hidden="1" customHeight="1">
      <c r="A157" s="69" t="s">
        <v>422</v>
      </c>
      <c r="B157" s="69">
        <v>153</v>
      </c>
      <c r="C157" s="92"/>
      <c r="D157" s="73" t="s">
        <v>15</v>
      </c>
      <c r="E157" s="73" t="s">
        <v>14</v>
      </c>
      <c r="F157" s="70" t="s">
        <v>1060</v>
      </c>
      <c r="G157" s="70" t="s">
        <v>1063</v>
      </c>
      <c r="H157" s="74"/>
      <c r="I157" s="74"/>
      <c r="J157" s="73">
        <v>2</v>
      </c>
      <c r="K157" s="73"/>
      <c r="L157" s="70" t="s">
        <v>430</v>
      </c>
      <c r="M157" s="66" t="e">
        <f t="shared" si="4"/>
        <v>#N/A</v>
      </c>
      <c r="N157" s="73" t="s">
        <v>436</v>
      </c>
      <c r="O157" s="66" t="s">
        <v>436</v>
      </c>
      <c r="P157" s="66" t="s">
        <v>1068</v>
      </c>
      <c r="Q157" s="66"/>
      <c r="R157" s="75"/>
      <c r="S157" s="75"/>
      <c r="T157" s="66"/>
      <c r="U157" s="73"/>
      <c r="V157" s="66"/>
      <c r="W157" s="72" t="s">
        <v>471</v>
      </c>
      <c r="X157" s="66"/>
      <c r="Y157" s="66"/>
      <c r="Z157" s="66"/>
      <c r="AA157" s="66"/>
      <c r="AB157" s="66"/>
      <c r="AC157" s="66"/>
      <c r="AD157" s="66"/>
      <c r="AE157" s="66"/>
      <c r="AF157" s="66"/>
      <c r="AG157" s="66"/>
      <c r="AH157" s="66"/>
      <c r="AI157" s="66"/>
      <c r="AJ157" s="66"/>
      <c r="AK157" s="66"/>
      <c r="AL157" s="66"/>
      <c r="AM157" s="66"/>
      <c r="AN157" s="66"/>
      <c r="AO157" s="66"/>
      <c r="AP157" s="66"/>
      <c r="AQ157" s="66"/>
      <c r="AR157" s="74"/>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c r="BZ157" s="66"/>
      <c r="CA157" s="73"/>
      <c r="CB157" s="66"/>
      <c r="CC157" s="66"/>
      <c r="CD157" s="66"/>
      <c r="CE157" s="66"/>
      <c r="CF157" s="66"/>
      <c r="CG157" s="66"/>
      <c r="CH157" s="66"/>
      <c r="CI157" s="66"/>
    </row>
    <row r="158" spans="1:87" ht="14.5" hidden="1" customHeight="1">
      <c r="A158" s="69" t="s">
        <v>422</v>
      </c>
      <c r="B158" s="69">
        <v>154</v>
      </c>
      <c r="C158" s="92"/>
      <c r="D158" s="73" t="s">
        <v>11</v>
      </c>
      <c r="E158" s="73" t="s">
        <v>10</v>
      </c>
      <c r="F158" s="70" t="s">
        <v>1060</v>
      </c>
      <c r="G158" s="70" t="s">
        <v>1063</v>
      </c>
      <c r="H158" s="74"/>
      <c r="I158" s="74"/>
      <c r="J158" s="73">
        <v>2</v>
      </c>
      <c r="K158" s="73"/>
      <c r="L158" s="70" t="s">
        <v>430</v>
      </c>
      <c r="M158" s="66" t="e">
        <f t="shared" si="4"/>
        <v>#N/A</v>
      </c>
      <c r="N158" s="73" t="s">
        <v>436</v>
      </c>
      <c r="O158" s="66" t="s">
        <v>436</v>
      </c>
      <c r="P158" s="66" t="s">
        <v>1068</v>
      </c>
      <c r="Q158" s="66"/>
      <c r="R158" s="75"/>
      <c r="S158" s="75"/>
      <c r="T158" s="66"/>
      <c r="U158" s="73"/>
      <c r="V158" s="66"/>
      <c r="W158" s="72" t="s">
        <v>471</v>
      </c>
      <c r="X158" s="66"/>
      <c r="Y158" s="66"/>
      <c r="Z158" s="66"/>
      <c r="AA158" s="66"/>
      <c r="AB158" s="66"/>
      <c r="AC158" s="66"/>
      <c r="AD158" s="66"/>
      <c r="AE158" s="66"/>
      <c r="AF158" s="66"/>
      <c r="AG158" s="66"/>
      <c r="AH158" s="66"/>
      <c r="AI158" s="66"/>
      <c r="AJ158" s="66"/>
      <c r="AK158" s="66"/>
      <c r="AL158" s="66"/>
      <c r="AM158" s="66"/>
      <c r="AN158" s="66"/>
      <c r="AO158" s="66"/>
      <c r="AP158" s="66"/>
      <c r="AQ158" s="66"/>
      <c r="AR158" s="74"/>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73"/>
      <c r="CB158" s="66"/>
      <c r="CC158" s="66"/>
      <c r="CD158" s="66"/>
      <c r="CE158" s="66"/>
      <c r="CF158" s="66"/>
      <c r="CG158" s="66"/>
      <c r="CH158" s="66"/>
      <c r="CI158" s="66"/>
    </row>
    <row r="159" spans="1:87" ht="14.5" hidden="1" customHeight="1">
      <c r="A159" s="69" t="s">
        <v>423</v>
      </c>
      <c r="B159" s="69">
        <v>155</v>
      </c>
      <c r="C159" s="92"/>
      <c r="D159" s="73" t="s">
        <v>9</v>
      </c>
      <c r="E159" s="73"/>
      <c r="F159" s="70" t="s">
        <v>1060</v>
      </c>
      <c r="G159" s="70" t="s">
        <v>1063</v>
      </c>
      <c r="H159" s="74"/>
      <c r="I159" s="74"/>
      <c r="J159" s="73">
        <v>1</v>
      </c>
      <c r="K159" s="73"/>
      <c r="L159" s="70" t="s">
        <v>430</v>
      </c>
      <c r="M159" s="66" t="e">
        <f t="shared" si="4"/>
        <v>#N/A</v>
      </c>
      <c r="N159" s="73"/>
      <c r="O159" s="66"/>
      <c r="P159" s="66"/>
      <c r="Q159" s="66"/>
      <c r="R159" s="75"/>
      <c r="S159" s="75"/>
      <c r="T159" s="66"/>
      <c r="U159" s="73"/>
      <c r="V159" s="66"/>
      <c r="W159" s="72" t="s">
        <v>471</v>
      </c>
      <c r="X159" s="66"/>
      <c r="Y159" s="66"/>
      <c r="Z159" s="66"/>
      <c r="AA159" s="66"/>
      <c r="AB159" s="66"/>
      <c r="AC159" s="66"/>
      <c r="AD159" s="66"/>
      <c r="AE159" s="66"/>
      <c r="AF159" s="66"/>
      <c r="AG159" s="66"/>
      <c r="AH159" s="66"/>
      <c r="AI159" s="66"/>
      <c r="AJ159" s="66"/>
      <c r="AK159" s="66"/>
      <c r="AL159" s="66"/>
      <c r="AM159" s="66"/>
      <c r="AN159" s="66"/>
      <c r="AO159" s="66"/>
      <c r="AP159" s="66"/>
      <c r="AQ159" s="66"/>
      <c r="AR159" s="74"/>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73"/>
      <c r="CB159" s="66"/>
      <c r="CC159" s="66"/>
      <c r="CD159" s="66"/>
      <c r="CE159" s="66"/>
      <c r="CF159" s="66"/>
      <c r="CG159" s="66"/>
      <c r="CH159" s="66"/>
      <c r="CI159" s="66"/>
    </row>
    <row r="160" spans="1:87" ht="14.5" hidden="1" customHeight="1">
      <c r="A160" s="69" t="s">
        <v>423</v>
      </c>
      <c r="B160" s="69">
        <v>156</v>
      </c>
      <c r="C160" s="92"/>
      <c r="D160" s="73" t="s">
        <v>8</v>
      </c>
      <c r="E160" s="73"/>
      <c r="F160" s="70" t="s">
        <v>1060</v>
      </c>
      <c r="G160" s="70" t="s">
        <v>1063</v>
      </c>
      <c r="H160" s="74"/>
      <c r="I160" s="74"/>
      <c r="J160" s="73">
        <v>1</v>
      </c>
      <c r="K160" s="73"/>
      <c r="L160" s="70" t="s">
        <v>430</v>
      </c>
      <c r="M160" s="66" t="e">
        <f t="shared" si="4"/>
        <v>#N/A</v>
      </c>
      <c r="N160" s="73"/>
      <c r="O160" s="66"/>
      <c r="P160" s="66"/>
      <c r="Q160" s="66"/>
      <c r="R160" s="75"/>
      <c r="S160" s="75"/>
      <c r="T160" s="66"/>
      <c r="U160" s="73"/>
      <c r="V160" s="66"/>
      <c r="W160" s="72" t="s">
        <v>471</v>
      </c>
      <c r="X160" s="66"/>
      <c r="Y160" s="66"/>
      <c r="Z160" s="66"/>
      <c r="AA160" s="66"/>
      <c r="AB160" s="66"/>
      <c r="AC160" s="66"/>
      <c r="AD160" s="66"/>
      <c r="AE160" s="66"/>
      <c r="AF160" s="66"/>
      <c r="AG160" s="66"/>
      <c r="AH160" s="66"/>
      <c r="AI160" s="66"/>
      <c r="AJ160" s="66"/>
      <c r="AK160" s="66"/>
      <c r="AL160" s="66"/>
      <c r="AM160" s="66"/>
      <c r="AN160" s="66"/>
      <c r="AO160" s="66"/>
      <c r="AP160" s="66"/>
      <c r="AQ160" s="66"/>
      <c r="AR160" s="74"/>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73"/>
      <c r="CB160" s="66"/>
      <c r="CC160" s="66"/>
      <c r="CD160" s="66"/>
      <c r="CE160" s="66"/>
      <c r="CF160" s="66"/>
      <c r="CG160" s="66"/>
      <c r="CH160" s="66"/>
      <c r="CI160" s="66"/>
    </row>
    <row r="161" spans="1:87" ht="14.5" hidden="1" customHeight="1">
      <c r="A161" s="69" t="s">
        <v>423</v>
      </c>
      <c r="B161" s="69">
        <v>157</v>
      </c>
      <c r="C161" s="92"/>
      <c r="D161" s="73" t="s">
        <v>7</v>
      </c>
      <c r="E161" s="73"/>
      <c r="F161" s="70" t="s">
        <v>1060</v>
      </c>
      <c r="G161" s="70" t="s">
        <v>1063</v>
      </c>
      <c r="H161" s="74"/>
      <c r="I161" s="74"/>
      <c r="J161" s="73">
        <v>1</v>
      </c>
      <c r="K161" s="73"/>
      <c r="L161" s="70" t="s">
        <v>430</v>
      </c>
      <c r="M161" s="66" t="e">
        <f t="shared" si="4"/>
        <v>#N/A</v>
      </c>
      <c r="N161" s="73"/>
      <c r="O161" s="66"/>
      <c r="P161" s="66"/>
      <c r="Q161" s="66"/>
      <c r="R161" s="75"/>
      <c r="S161" s="75"/>
      <c r="T161" s="66"/>
      <c r="U161" s="73"/>
      <c r="V161" s="66"/>
      <c r="W161" s="72" t="s">
        <v>471</v>
      </c>
      <c r="X161" s="66"/>
      <c r="Y161" s="66"/>
      <c r="Z161" s="66"/>
      <c r="AA161" s="66"/>
      <c r="AB161" s="66"/>
      <c r="AC161" s="66"/>
      <c r="AD161" s="66"/>
      <c r="AE161" s="66"/>
      <c r="AF161" s="66"/>
      <c r="AG161" s="66"/>
      <c r="AH161" s="66"/>
      <c r="AI161" s="66"/>
      <c r="AJ161" s="66"/>
      <c r="AK161" s="66"/>
      <c r="AL161" s="66"/>
      <c r="AM161" s="66"/>
      <c r="AN161" s="66"/>
      <c r="AO161" s="66"/>
      <c r="AP161" s="66"/>
      <c r="AQ161" s="66"/>
      <c r="AR161" s="74"/>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73"/>
      <c r="CB161" s="66"/>
      <c r="CC161" s="66"/>
      <c r="CD161" s="66"/>
      <c r="CE161" s="66"/>
      <c r="CF161" s="66"/>
      <c r="CG161" s="66"/>
      <c r="CH161" s="66"/>
      <c r="CI161" s="66"/>
    </row>
    <row r="162" spans="1:87" ht="14.5" hidden="1" customHeight="1">
      <c r="A162" s="69" t="s">
        <v>1</v>
      </c>
      <c r="B162" s="69">
        <v>158</v>
      </c>
      <c r="C162" s="92"/>
      <c r="D162" s="73" t="s">
        <v>6</v>
      </c>
      <c r="E162" s="73"/>
      <c r="F162" s="70" t="s">
        <v>1060</v>
      </c>
      <c r="G162" s="70" t="s">
        <v>1063</v>
      </c>
      <c r="H162" s="74"/>
      <c r="I162" s="74"/>
      <c r="J162" s="73">
        <v>1</v>
      </c>
      <c r="K162" s="73"/>
      <c r="L162" s="70" t="s">
        <v>430</v>
      </c>
      <c r="M162" s="66" t="e">
        <f t="shared" si="4"/>
        <v>#N/A</v>
      </c>
      <c r="N162" s="73"/>
      <c r="O162" s="66"/>
      <c r="P162" s="66"/>
      <c r="Q162" s="66"/>
      <c r="R162" s="75"/>
      <c r="S162" s="75"/>
      <c r="T162" s="66"/>
      <c r="U162" s="73"/>
      <c r="V162" s="66"/>
      <c r="W162" s="72" t="s">
        <v>471</v>
      </c>
      <c r="X162" s="66"/>
      <c r="Y162" s="66"/>
      <c r="Z162" s="66"/>
      <c r="AA162" s="66"/>
      <c r="AB162" s="66"/>
      <c r="AC162" s="66"/>
      <c r="AD162" s="66"/>
      <c r="AE162" s="66"/>
      <c r="AF162" s="66"/>
      <c r="AG162" s="66"/>
      <c r="AH162" s="66"/>
      <c r="AI162" s="66"/>
      <c r="AJ162" s="66"/>
      <c r="AK162" s="66"/>
      <c r="AL162" s="66"/>
      <c r="AM162" s="66"/>
      <c r="AN162" s="66"/>
      <c r="AO162" s="66"/>
      <c r="AP162" s="66"/>
      <c r="AQ162" s="66"/>
      <c r="AR162" s="74"/>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c r="BZ162" s="66"/>
      <c r="CA162" s="73"/>
      <c r="CB162" s="66"/>
      <c r="CC162" s="66"/>
      <c r="CD162" s="66"/>
      <c r="CE162" s="66"/>
      <c r="CF162" s="66"/>
      <c r="CG162" s="66"/>
      <c r="CH162" s="66"/>
      <c r="CI162" s="66"/>
    </row>
    <row r="163" spans="1:87" ht="14.5" hidden="1" customHeight="1">
      <c r="A163" s="69" t="s">
        <v>1</v>
      </c>
      <c r="B163" s="69">
        <v>159</v>
      </c>
      <c r="C163" s="92"/>
      <c r="D163" s="73" t="s">
        <v>5</v>
      </c>
      <c r="E163" s="66" t="s">
        <v>4</v>
      </c>
      <c r="F163" s="70" t="s">
        <v>1060</v>
      </c>
      <c r="G163" s="70" t="s">
        <v>1063</v>
      </c>
      <c r="H163" s="74"/>
      <c r="I163" s="74"/>
      <c r="J163" s="73">
        <v>1</v>
      </c>
      <c r="K163" s="73"/>
      <c r="L163" s="70" t="s">
        <v>430</v>
      </c>
      <c r="M163" s="66" t="e">
        <f t="shared" si="4"/>
        <v>#N/A</v>
      </c>
      <c r="N163" s="73"/>
      <c r="O163" s="66"/>
      <c r="P163" s="66"/>
      <c r="Q163" s="66"/>
      <c r="R163" s="75"/>
      <c r="S163" s="75"/>
      <c r="T163" s="66"/>
      <c r="U163" s="73"/>
      <c r="V163" s="66"/>
      <c r="W163" s="72" t="s">
        <v>471</v>
      </c>
      <c r="X163" s="66"/>
      <c r="Y163" s="66"/>
      <c r="Z163" s="66"/>
      <c r="AA163" s="66"/>
      <c r="AB163" s="66"/>
      <c r="AC163" s="66"/>
      <c r="AD163" s="66"/>
      <c r="AE163" s="66"/>
      <c r="AF163" s="66"/>
      <c r="AG163" s="66"/>
      <c r="AH163" s="66"/>
      <c r="AI163" s="66"/>
      <c r="AJ163" s="66"/>
      <c r="AK163" s="66"/>
      <c r="AL163" s="66"/>
      <c r="AM163" s="66"/>
      <c r="AN163" s="66"/>
      <c r="AO163" s="66"/>
      <c r="AP163" s="66"/>
      <c r="AQ163" s="66"/>
      <c r="AR163" s="74"/>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c r="BW163" s="66"/>
      <c r="BX163" s="66"/>
      <c r="BY163" s="66"/>
      <c r="BZ163" s="66"/>
      <c r="CA163" s="73"/>
      <c r="CB163" s="66"/>
      <c r="CC163" s="66"/>
      <c r="CD163" s="66"/>
      <c r="CE163" s="66"/>
      <c r="CF163" s="66"/>
      <c r="CG163" s="66"/>
      <c r="CH163" s="66"/>
      <c r="CI163" s="66"/>
    </row>
    <row r="164" spans="1:87" ht="14.5" hidden="1" customHeight="1">
      <c r="A164" s="69" t="s">
        <v>1</v>
      </c>
      <c r="B164" s="69">
        <v>160</v>
      </c>
      <c r="C164" s="92"/>
      <c r="D164" s="73" t="s">
        <v>3</v>
      </c>
      <c r="E164" s="73"/>
      <c r="F164" s="70" t="s">
        <v>1060</v>
      </c>
      <c r="G164" s="70" t="s">
        <v>1063</v>
      </c>
      <c r="H164" s="74"/>
      <c r="I164" s="74"/>
      <c r="J164" s="73">
        <v>4</v>
      </c>
      <c r="K164" s="73"/>
      <c r="L164" s="70" t="s">
        <v>430</v>
      </c>
      <c r="M164" s="66" t="e">
        <f t="shared" si="4"/>
        <v>#N/A</v>
      </c>
      <c r="N164" s="73"/>
      <c r="O164" s="66"/>
      <c r="P164" s="66"/>
      <c r="Q164" s="66"/>
      <c r="R164" s="75"/>
      <c r="S164" s="75"/>
      <c r="T164" s="66"/>
      <c r="U164" s="73"/>
      <c r="V164" s="66"/>
      <c r="W164" s="72" t="s">
        <v>471</v>
      </c>
      <c r="X164" s="66"/>
      <c r="Y164" s="66"/>
      <c r="Z164" s="66"/>
      <c r="AA164" s="66"/>
      <c r="AB164" s="66"/>
      <c r="AC164" s="66"/>
      <c r="AD164" s="66"/>
      <c r="AE164" s="66"/>
      <c r="AF164" s="66"/>
      <c r="AG164" s="66"/>
      <c r="AH164" s="66"/>
      <c r="AI164" s="66"/>
      <c r="AJ164" s="66"/>
      <c r="AK164" s="66"/>
      <c r="AL164" s="66"/>
      <c r="AM164" s="66"/>
      <c r="AN164" s="66"/>
      <c r="AO164" s="66"/>
      <c r="AP164" s="66"/>
      <c r="AQ164" s="66"/>
      <c r="AR164" s="74"/>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c r="BW164" s="66"/>
      <c r="BX164" s="66"/>
      <c r="BY164" s="66"/>
      <c r="BZ164" s="66"/>
      <c r="CA164" s="73"/>
      <c r="CB164" s="66"/>
      <c r="CC164" s="66"/>
      <c r="CD164" s="66"/>
      <c r="CE164" s="66"/>
      <c r="CF164" s="66"/>
      <c r="CG164" s="66"/>
      <c r="CH164" s="66"/>
      <c r="CI164" s="66"/>
    </row>
    <row r="165" spans="1:87" ht="14.5" hidden="1" customHeight="1">
      <c r="A165" s="69" t="s">
        <v>1</v>
      </c>
      <c r="B165" s="69">
        <v>161</v>
      </c>
      <c r="C165" s="92"/>
      <c r="D165" s="73" t="s">
        <v>2</v>
      </c>
      <c r="E165" s="73"/>
      <c r="F165" s="70" t="s">
        <v>1060</v>
      </c>
      <c r="G165" s="70" t="s">
        <v>1063</v>
      </c>
      <c r="H165" s="74"/>
      <c r="I165" s="74"/>
      <c r="J165" s="73">
        <v>2</v>
      </c>
      <c r="K165" s="73"/>
      <c r="L165" s="70" t="s">
        <v>430</v>
      </c>
      <c r="M165" s="66" t="e">
        <f t="shared" ref="M165:M176" si="5">INDEX(bangkok_range,MATCH($D165, bangkok_name,0), MATCH(M$4, bangkok_titles,0))</f>
        <v>#N/A</v>
      </c>
      <c r="N165" s="73"/>
      <c r="O165" s="66"/>
      <c r="P165" s="66"/>
      <c r="Q165" s="66"/>
      <c r="R165" s="75"/>
      <c r="S165" s="75"/>
      <c r="T165" s="66"/>
      <c r="U165" s="73"/>
      <c r="V165" s="66"/>
      <c r="W165" s="72" t="s">
        <v>471</v>
      </c>
      <c r="X165" s="66"/>
      <c r="Y165" s="66"/>
      <c r="Z165" s="66"/>
      <c r="AA165" s="66"/>
      <c r="AB165" s="66"/>
      <c r="AC165" s="66"/>
      <c r="AD165" s="66"/>
      <c r="AE165" s="66"/>
      <c r="AF165" s="66"/>
      <c r="AG165" s="66"/>
      <c r="AH165" s="66"/>
      <c r="AI165" s="66"/>
      <c r="AJ165" s="66"/>
      <c r="AK165" s="66"/>
      <c r="AL165" s="66"/>
      <c r="AM165" s="66"/>
      <c r="AN165" s="66"/>
      <c r="AO165" s="66"/>
      <c r="AP165" s="66"/>
      <c r="AQ165" s="66"/>
      <c r="AR165" s="74"/>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73"/>
      <c r="CB165" s="66"/>
      <c r="CC165" s="66"/>
      <c r="CD165" s="66"/>
      <c r="CE165" s="66"/>
      <c r="CF165" s="66"/>
      <c r="CG165" s="66"/>
      <c r="CH165" s="66"/>
      <c r="CI165" s="66"/>
    </row>
    <row r="166" spans="1:87" ht="14.5" hidden="1" customHeight="1">
      <c r="A166" s="69" t="s">
        <v>1</v>
      </c>
      <c r="B166" s="69">
        <v>162</v>
      </c>
      <c r="C166" s="92"/>
      <c r="D166" s="73" t="s">
        <v>0</v>
      </c>
      <c r="E166" s="73"/>
      <c r="F166" s="70" t="s">
        <v>1060</v>
      </c>
      <c r="G166" s="70" t="s">
        <v>1063</v>
      </c>
      <c r="H166" s="74"/>
      <c r="I166" s="74"/>
      <c r="J166" s="73">
        <v>1</v>
      </c>
      <c r="K166" s="73"/>
      <c r="L166" s="70" t="s">
        <v>430</v>
      </c>
      <c r="M166" s="66" t="e">
        <f t="shared" si="5"/>
        <v>#N/A</v>
      </c>
      <c r="N166" s="73"/>
      <c r="O166" s="66"/>
      <c r="P166" s="66"/>
      <c r="Q166" s="66"/>
      <c r="R166" s="75"/>
      <c r="S166" s="75"/>
      <c r="T166" s="66"/>
      <c r="U166" s="73"/>
      <c r="V166" s="66"/>
      <c r="W166" s="72" t="s">
        <v>471</v>
      </c>
      <c r="X166" s="66"/>
      <c r="Y166" s="66"/>
      <c r="Z166" s="66"/>
      <c r="AA166" s="66"/>
      <c r="AB166" s="66"/>
      <c r="AC166" s="66"/>
      <c r="AD166" s="66"/>
      <c r="AE166" s="66"/>
      <c r="AF166" s="66"/>
      <c r="AG166" s="66"/>
      <c r="AH166" s="66"/>
      <c r="AI166" s="66"/>
      <c r="AJ166" s="66"/>
      <c r="AK166" s="66"/>
      <c r="AL166" s="66"/>
      <c r="AM166" s="66"/>
      <c r="AN166" s="66"/>
      <c r="AO166" s="66"/>
      <c r="AP166" s="66"/>
      <c r="AQ166" s="66"/>
      <c r="AR166" s="74"/>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73"/>
      <c r="CB166" s="66"/>
      <c r="CC166" s="66"/>
      <c r="CD166" s="66"/>
      <c r="CE166" s="66"/>
      <c r="CF166" s="66"/>
      <c r="CG166" s="66"/>
      <c r="CH166" s="66"/>
      <c r="CI166" s="66"/>
    </row>
    <row r="167" spans="1:87" ht="14.5" hidden="1" customHeight="1">
      <c r="A167" s="69" t="s">
        <v>909</v>
      </c>
      <c r="B167" s="69">
        <v>163</v>
      </c>
      <c r="C167" s="92" t="s">
        <v>2334</v>
      </c>
      <c r="D167" s="78" t="s">
        <v>1057</v>
      </c>
      <c r="E167" s="79" t="s">
        <v>2346</v>
      </c>
      <c r="F167" s="70" t="s">
        <v>1059</v>
      </c>
      <c r="G167" s="70" t="s">
        <v>1063</v>
      </c>
      <c r="H167" s="66" t="s">
        <v>72</v>
      </c>
      <c r="I167" s="66" t="s">
        <v>84</v>
      </c>
      <c r="J167" s="73">
        <v>1</v>
      </c>
      <c r="K167" s="66"/>
      <c r="L167" s="70" t="s">
        <v>430</v>
      </c>
      <c r="M167" s="66" t="e">
        <f t="shared" si="5"/>
        <v>#N/A</v>
      </c>
      <c r="N167" s="82" t="s">
        <v>41</v>
      </c>
      <c r="O167" s="82" t="s">
        <v>435</v>
      </c>
      <c r="P167" s="82" t="s">
        <v>1068</v>
      </c>
      <c r="Q167" s="66"/>
      <c r="R167" s="82" t="s">
        <v>224</v>
      </c>
      <c r="S167" s="66"/>
      <c r="T167" s="66"/>
      <c r="U167" s="82" t="s">
        <v>918</v>
      </c>
      <c r="V167" s="66"/>
      <c r="W167" s="86">
        <v>10000</v>
      </c>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66"/>
      <c r="CB167" s="66"/>
      <c r="CC167" s="66"/>
      <c r="CD167" s="66"/>
      <c r="CE167" s="66"/>
      <c r="CF167" s="66"/>
      <c r="CG167" s="66"/>
      <c r="CH167" s="66"/>
      <c r="CI167" s="66"/>
    </row>
    <row r="168" spans="1:87" ht="14.5" hidden="1" customHeight="1">
      <c r="A168" s="69" t="s">
        <v>909</v>
      </c>
      <c r="B168" s="69">
        <v>164</v>
      </c>
      <c r="C168" s="92" t="s">
        <v>2335</v>
      </c>
      <c r="D168" s="78" t="s">
        <v>468</v>
      </c>
      <c r="E168" s="79" t="s">
        <v>531</v>
      </c>
      <c r="F168" s="70" t="s">
        <v>1059</v>
      </c>
      <c r="G168" s="70" t="s">
        <v>1063</v>
      </c>
      <c r="H168" s="66" t="s">
        <v>72</v>
      </c>
      <c r="I168" s="66" t="s">
        <v>100</v>
      </c>
      <c r="J168" s="73">
        <v>6</v>
      </c>
      <c r="K168" s="66"/>
      <c r="L168" s="70" t="s">
        <v>430</v>
      </c>
      <c r="M168" s="66" t="e">
        <f t="shared" si="5"/>
        <v>#N/A</v>
      </c>
      <c r="N168" s="82" t="s">
        <v>177</v>
      </c>
      <c r="O168" s="82" t="s">
        <v>464</v>
      </c>
      <c r="P168" s="82" t="s">
        <v>1066</v>
      </c>
      <c r="Q168" s="66"/>
      <c r="R168" s="82" t="s">
        <v>469</v>
      </c>
      <c r="S168" s="66"/>
      <c r="T168" s="66"/>
      <c r="U168" s="82" t="s">
        <v>942</v>
      </c>
      <c r="V168" s="66"/>
      <c r="W168" s="86">
        <v>2530</v>
      </c>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66"/>
      <c r="BG168" s="66"/>
      <c r="BH168" s="66"/>
      <c r="BI168" s="66"/>
      <c r="BJ168" s="66"/>
      <c r="BK168" s="66"/>
      <c r="BL168" s="66"/>
      <c r="BM168" s="66"/>
      <c r="BN168" s="66"/>
      <c r="BO168" s="66"/>
      <c r="BP168" s="66"/>
      <c r="BQ168" s="66"/>
      <c r="BR168" s="66"/>
      <c r="BS168" s="66"/>
      <c r="BT168" s="66"/>
      <c r="BU168" s="66"/>
      <c r="BV168" s="66"/>
      <c r="BW168" s="66"/>
      <c r="BX168" s="66"/>
      <c r="BY168" s="66"/>
      <c r="BZ168" s="66"/>
      <c r="CA168" s="66"/>
      <c r="CB168" s="66"/>
      <c r="CC168" s="66"/>
      <c r="CD168" s="66"/>
      <c r="CE168" s="66"/>
      <c r="CF168" s="66"/>
      <c r="CG168" s="66"/>
      <c r="CH168" s="66"/>
      <c r="CI168" s="66"/>
    </row>
    <row r="169" spans="1:87" ht="14.5" hidden="1" customHeight="1">
      <c r="A169" s="69" t="s">
        <v>909</v>
      </c>
      <c r="B169" s="69">
        <v>165</v>
      </c>
      <c r="C169" s="92" t="s">
        <v>2336</v>
      </c>
      <c r="D169" s="78" t="s">
        <v>494</v>
      </c>
      <c r="E169" s="79" t="s">
        <v>534</v>
      </c>
      <c r="F169" s="70" t="s">
        <v>1059</v>
      </c>
      <c r="G169" s="70" t="s">
        <v>1063</v>
      </c>
      <c r="H169" s="66" t="s">
        <v>72</v>
      </c>
      <c r="I169" s="66" t="s">
        <v>100</v>
      </c>
      <c r="J169" s="73">
        <v>5</v>
      </c>
      <c r="K169" s="66"/>
      <c r="L169" s="70" t="s">
        <v>430</v>
      </c>
      <c r="M169" s="66" t="e">
        <f t="shared" si="5"/>
        <v>#N/A</v>
      </c>
      <c r="N169" s="82" t="s">
        <v>213</v>
      </c>
      <c r="O169" s="82" t="s">
        <v>431</v>
      </c>
      <c r="P169" s="82" t="s">
        <v>1066</v>
      </c>
      <c r="Q169" s="66"/>
      <c r="R169" s="82" t="s">
        <v>498</v>
      </c>
      <c r="S169" s="66"/>
      <c r="T169" s="66"/>
      <c r="U169" s="82" t="s">
        <v>499</v>
      </c>
      <c r="V169" s="66"/>
      <c r="W169" s="86">
        <v>560</v>
      </c>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6"/>
      <c r="BK169" s="66"/>
      <c r="BL169" s="66"/>
      <c r="BM169" s="66"/>
      <c r="BN169" s="66"/>
      <c r="BO169" s="66"/>
      <c r="BP169" s="66"/>
      <c r="BQ169" s="66"/>
      <c r="BR169" s="66"/>
      <c r="BS169" s="66"/>
      <c r="BT169" s="66"/>
      <c r="BU169" s="66"/>
      <c r="BV169" s="66"/>
      <c r="BW169" s="66"/>
      <c r="BX169" s="66"/>
      <c r="BY169" s="66"/>
      <c r="BZ169" s="66"/>
      <c r="CA169" s="66"/>
      <c r="CB169" s="66"/>
      <c r="CC169" s="66"/>
      <c r="CD169" s="66"/>
      <c r="CE169" s="66"/>
      <c r="CF169" s="66"/>
      <c r="CG169" s="66"/>
      <c r="CH169" s="66"/>
      <c r="CI169" s="66"/>
    </row>
    <row r="170" spans="1:87" ht="14.5" hidden="1" customHeight="1">
      <c r="A170" s="69" t="s">
        <v>205</v>
      </c>
      <c r="B170" s="69">
        <v>166</v>
      </c>
      <c r="C170" s="92"/>
      <c r="D170" s="70" t="s">
        <v>266</v>
      </c>
      <c r="E170" s="70"/>
      <c r="F170" s="70" t="s">
        <v>1060</v>
      </c>
      <c r="G170" s="70" t="s">
        <v>1063</v>
      </c>
      <c r="H170" s="70" t="s">
        <v>85</v>
      </c>
      <c r="I170" s="70" t="s">
        <v>84</v>
      </c>
      <c r="J170" s="70">
        <v>1</v>
      </c>
      <c r="K170" s="70"/>
      <c r="L170" s="70" t="s">
        <v>430</v>
      </c>
      <c r="M170" s="66" t="e">
        <f t="shared" si="5"/>
        <v>#N/A</v>
      </c>
      <c r="N170" s="70" t="s">
        <v>213</v>
      </c>
      <c r="O170" s="66" t="s">
        <v>575</v>
      </c>
      <c r="P170" s="66" t="s">
        <v>1067</v>
      </c>
      <c r="Q170" s="66"/>
      <c r="R170" s="71" t="s">
        <v>224</v>
      </c>
      <c r="S170" s="70" t="s">
        <v>223</v>
      </c>
      <c r="T170" s="66"/>
      <c r="U170" s="70" t="s">
        <v>63</v>
      </c>
      <c r="V170" s="66"/>
      <c r="W170" s="72">
        <v>325</v>
      </c>
      <c r="X170" s="66"/>
      <c r="Y170" s="66"/>
      <c r="Z170" s="66"/>
      <c r="AA170" s="66"/>
      <c r="AB170" s="66"/>
      <c r="AC170" s="66"/>
      <c r="AD170" s="66"/>
      <c r="AE170" s="66"/>
      <c r="AF170" s="66"/>
      <c r="AG170" s="66"/>
      <c r="AH170" s="66"/>
      <c r="AI170" s="66"/>
      <c r="AJ170" s="66"/>
      <c r="AK170" s="66"/>
      <c r="AL170" s="66"/>
      <c r="AM170" s="66"/>
      <c r="AN170" s="66"/>
      <c r="AO170" s="66"/>
      <c r="AP170" s="66"/>
      <c r="AQ170" s="66"/>
      <c r="AR170" s="70" t="s">
        <v>36</v>
      </c>
      <c r="AS170" s="66"/>
      <c r="AT170" s="66"/>
      <c r="AU170" s="66"/>
      <c r="AV170" s="66"/>
      <c r="AW170" s="66"/>
      <c r="AX170" s="66"/>
      <c r="AY170" s="66"/>
      <c r="AZ170" s="66"/>
      <c r="BA170" s="66"/>
      <c r="BB170" s="66"/>
      <c r="BC170" s="66"/>
      <c r="BD170" s="66"/>
      <c r="BE170" s="66"/>
      <c r="BF170" s="66"/>
      <c r="BG170" s="66"/>
      <c r="BH170" s="66"/>
      <c r="BI170" s="66"/>
      <c r="BJ170" s="66"/>
      <c r="BK170" s="66"/>
      <c r="BL170" s="66"/>
      <c r="BM170" s="66"/>
      <c r="BN170" s="66"/>
      <c r="BO170" s="66"/>
      <c r="BP170" s="66"/>
      <c r="BQ170" s="66"/>
      <c r="BR170" s="66"/>
      <c r="BS170" s="66"/>
      <c r="BT170" s="66"/>
      <c r="BU170" s="66"/>
      <c r="BV170" s="66"/>
      <c r="BW170" s="66"/>
      <c r="BX170" s="66"/>
      <c r="BY170" s="66"/>
      <c r="BZ170" s="66"/>
      <c r="CA170" s="70" t="s">
        <v>79</v>
      </c>
      <c r="CB170" s="66"/>
      <c r="CC170" s="66"/>
      <c r="CD170" s="66"/>
      <c r="CE170" s="66"/>
      <c r="CF170" s="66"/>
      <c r="CG170" s="66"/>
      <c r="CH170" s="66"/>
      <c r="CI170" s="66"/>
    </row>
    <row r="171" spans="1:87" ht="14.5" hidden="1" customHeight="1">
      <c r="A171" s="69" t="s">
        <v>205</v>
      </c>
      <c r="B171" s="69">
        <v>167</v>
      </c>
      <c r="C171" s="92"/>
      <c r="D171" s="70" t="s">
        <v>295</v>
      </c>
      <c r="E171" s="70"/>
      <c r="F171" s="70" t="s">
        <v>1060</v>
      </c>
      <c r="G171" s="70" t="s">
        <v>1063</v>
      </c>
      <c r="H171" s="70" t="s">
        <v>85</v>
      </c>
      <c r="I171" s="70" t="s">
        <v>84</v>
      </c>
      <c r="J171" s="70">
        <v>1</v>
      </c>
      <c r="K171" s="70"/>
      <c r="L171" s="70" t="s">
        <v>430</v>
      </c>
      <c r="M171" s="66" t="e">
        <f t="shared" si="5"/>
        <v>#N/A</v>
      </c>
      <c r="N171" s="70" t="s">
        <v>41</v>
      </c>
      <c r="O171" s="66" t="s">
        <v>565</v>
      </c>
      <c r="P171" s="66" t="s">
        <v>1067</v>
      </c>
      <c r="Q171" s="66"/>
      <c r="R171" s="71" t="s">
        <v>224</v>
      </c>
      <c r="S171" s="70" t="s">
        <v>223</v>
      </c>
      <c r="T171" s="66"/>
      <c r="U171" s="70" t="s">
        <v>63</v>
      </c>
      <c r="V171" s="66"/>
      <c r="W171" s="72">
        <v>240</v>
      </c>
      <c r="X171" s="66"/>
      <c r="Y171" s="66"/>
      <c r="Z171" s="66"/>
      <c r="AA171" s="66"/>
      <c r="AB171" s="66"/>
      <c r="AC171" s="66"/>
      <c r="AD171" s="66"/>
      <c r="AE171" s="66"/>
      <c r="AF171" s="66"/>
      <c r="AG171" s="66"/>
      <c r="AH171" s="66"/>
      <c r="AI171" s="66"/>
      <c r="AJ171" s="66"/>
      <c r="AK171" s="66"/>
      <c r="AL171" s="66"/>
      <c r="AM171" s="66"/>
      <c r="AN171" s="66"/>
      <c r="AO171" s="66"/>
      <c r="AP171" s="66"/>
      <c r="AQ171" s="66"/>
      <c r="AR171" s="70" t="s">
        <v>45</v>
      </c>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70"/>
      <c r="CB171" s="66"/>
      <c r="CC171" s="66"/>
      <c r="CD171" s="66"/>
      <c r="CE171" s="66"/>
      <c r="CF171" s="66"/>
      <c r="CG171" s="66"/>
      <c r="CH171" s="66"/>
      <c r="CI171" s="66"/>
    </row>
    <row r="172" spans="1:87" ht="14.5" hidden="1" customHeight="1">
      <c r="A172" s="69" t="s">
        <v>909</v>
      </c>
      <c r="B172" s="69">
        <v>168</v>
      </c>
      <c r="C172" s="92" t="s">
        <v>2336</v>
      </c>
      <c r="D172" s="80" t="s">
        <v>559</v>
      </c>
      <c r="E172" s="81" t="s">
        <v>913</v>
      </c>
      <c r="F172" s="70" t="s">
        <v>1059</v>
      </c>
      <c r="G172" s="70" t="s">
        <v>1063</v>
      </c>
      <c r="H172" s="66" t="s">
        <v>85</v>
      </c>
      <c r="I172" s="66" t="s">
        <v>84</v>
      </c>
      <c r="J172" s="73">
        <v>5</v>
      </c>
      <c r="K172" s="66"/>
      <c r="L172" s="70" t="s">
        <v>430</v>
      </c>
      <c r="M172" s="66" t="e">
        <f t="shared" si="5"/>
        <v>#N/A</v>
      </c>
      <c r="N172" s="82" t="s">
        <v>213</v>
      </c>
      <c r="O172" s="82"/>
      <c r="P172" s="82"/>
      <c r="Q172" s="66"/>
      <c r="R172" s="82" t="s">
        <v>510</v>
      </c>
      <c r="S172" s="66"/>
      <c r="T172" s="66"/>
      <c r="U172" s="82" t="s">
        <v>963</v>
      </c>
      <c r="V172" s="66"/>
      <c r="W172" s="86">
        <v>20</v>
      </c>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c r="BV172" s="66"/>
      <c r="BW172" s="66"/>
      <c r="BX172" s="66"/>
      <c r="BY172" s="66"/>
      <c r="BZ172" s="66"/>
      <c r="CA172" s="66"/>
      <c r="CB172" s="66"/>
      <c r="CC172" s="66"/>
      <c r="CD172" s="66"/>
      <c r="CE172" s="66"/>
      <c r="CF172" s="66"/>
      <c r="CG172" s="66"/>
      <c r="CH172" s="66"/>
      <c r="CI172" s="66"/>
    </row>
    <row r="173" spans="1:87" ht="14.5" hidden="1" customHeight="1">
      <c r="A173" s="69" t="s">
        <v>909</v>
      </c>
      <c r="B173" s="69">
        <v>169</v>
      </c>
      <c r="C173" s="130" t="s">
        <v>2337</v>
      </c>
      <c r="D173" s="80" t="s">
        <v>907</v>
      </c>
      <c r="E173" s="66" t="s">
        <v>914</v>
      </c>
      <c r="F173" s="70" t="s">
        <v>1059</v>
      </c>
      <c r="G173" s="70" t="s">
        <v>1063</v>
      </c>
      <c r="H173" s="66" t="s">
        <v>85</v>
      </c>
      <c r="I173" s="66" t="s">
        <v>71</v>
      </c>
      <c r="J173" s="73">
        <v>1</v>
      </c>
      <c r="K173" s="66"/>
      <c r="L173" s="70" t="s">
        <v>430</v>
      </c>
      <c r="M173" s="66" t="e">
        <f t="shared" si="5"/>
        <v>#N/A</v>
      </c>
      <c r="N173" s="82" t="s">
        <v>987</v>
      </c>
      <c r="O173" s="82"/>
      <c r="P173" s="82"/>
      <c r="Q173" s="66"/>
      <c r="R173" s="82" t="s">
        <v>203</v>
      </c>
      <c r="S173" s="66"/>
      <c r="T173" s="66"/>
      <c r="U173" s="82" t="s">
        <v>918</v>
      </c>
      <c r="V173" s="66"/>
      <c r="W173" s="72" t="s">
        <v>471</v>
      </c>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c r="BV173" s="66"/>
      <c r="BW173" s="66"/>
      <c r="BX173" s="66"/>
      <c r="BY173" s="66"/>
      <c r="BZ173" s="66"/>
      <c r="CA173" s="66"/>
      <c r="CB173" s="66"/>
      <c r="CC173" s="66"/>
      <c r="CD173" s="66"/>
      <c r="CE173" s="66"/>
      <c r="CF173" s="66"/>
      <c r="CG173" s="66"/>
      <c r="CH173" s="66"/>
      <c r="CI173" s="66"/>
    </row>
    <row r="174" spans="1:87" ht="14.5" hidden="1" customHeight="1">
      <c r="A174" s="69" t="s">
        <v>909</v>
      </c>
      <c r="B174" s="69">
        <v>170</v>
      </c>
      <c r="C174" s="92" t="s">
        <v>2338</v>
      </c>
      <c r="D174" s="80" t="s">
        <v>1043</v>
      </c>
      <c r="E174" s="66" t="s">
        <v>2347</v>
      </c>
      <c r="F174" s="70" t="s">
        <v>1059</v>
      </c>
      <c r="G174" s="70" t="s">
        <v>1063</v>
      </c>
      <c r="H174" s="66"/>
      <c r="I174" s="66"/>
      <c r="J174" s="73">
        <v>2</v>
      </c>
      <c r="K174" s="66"/>
      <c r="L174" s="70" t="s">
        <v>430</v>
      </c>
      <c r="M174" s="66" t="e">
        <f t="shared" si="5"/>
        <v>#N/A</v>
      </c>
      <c r="N174" s="82"/>
      <c r="O174" s="82"/>
      <c r="P174" s="82"/>
      <c r="Q174" s="66"/>
      <c r="R174" s="82"/>
      <c r="S174" s="66"/>
      <c r="T174" s="66"/>
      <c r="U174" s="82"/>
      <c r="V174" s="66"/>
      <c r="W174" s="72">
        <v>7</v>
      </c>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6"/>
      <c r="BJ174" s="66"/>
      <c r="BK174" s="66"/>
      <c r="BL174" s="66"/>
      <c r="BM174" s="66"/>
      <c r="BN174" s="66"/>
      <c r="BO174" s="66"/>
      <c r="BP174" s="66"/>
      <c r="BQ174" s="66"/>
      <c r="BR174" s="66"/>
      <c r="BS174" s="66"/>
      <c r="BT174" s="66"/>
      <c r="BU174" s="66"/>
      <c r="BV174" s="66"/>
      <c r="BW174" s="66"/>
      <c r="BX174" s="66"/>
      <c r="BY174" s="66"/>
      <c r="BZ174" s="66"/>
      <c r="CA174" s="66"/>
      <c r="CB174" s="66"/>
      <c r="CC174" s="66"/>
      <c r="CD174" s="66"/>
      <c r="CE174" s="66"/>
      <c r="CF174" s="66"/>
      <c r="CG174" s="66"/>
      <c r="CH174" s="66"/>
      <c r="CI174" s="66"/>
    </row>
    <row r="175" spans="1:87" ht="14.5" hidden="1" customHeight="1">
      <c r="A175" s="69" t="s">
        <v>909</v>
      </c>
      <c r="B175" s="69">
        <v>171</v>
      </c>
      <c r="C175" s="92" t="s">
        <v>2338</v>
      </c>
      <c r="D175" s="80" t="s">
        <v>1044</v>
      </c>
      <c r="E175" s="66" t="s">
        <v>2348</v>
      </c>
      <c r="F175" s="70" t="s">
        <v>1059</v>
      </c>
      <c r="G175" s="70" t="s">
        <v>1063</v>
      </c>
      <c r="H175" s="66"/>
      <c r="I175" s="66"/>
      <c r="J175" s="73">
        <v>4</v>
      </c>
      <c r="K175" s="66"/>
      <c r="L175" s="70" t="s">
        <v>430</v>
      </c>
      <c r="M175" s="66" t="e">
        <f t="shared" si="5"/>
        <v>#N/A</v>
      </c>
      <c r="N175" s="82"/>
      <c r="O175" s="82"/>
      <c r="P175" s="82"/>
      <c r="Q175" s="66"/>
      <c r="R175" s="82"/>
      <c r="S175" s="66"/>
      <c r="T175" s="66"/>
      <c r="U175" s="82"/>
      <c r="V175" s="66"/>
      <c r="W175" s="72">
        <v>7.34</v>
      </c>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6"/>
      <c r="BJ175" s="66"/>
      <c r="BK175" s="66"/>
      <c r="BL175" s="66"/>
      <c r="BM175" s="66"/>
      <c r="BN175" s="66"/>
      <c r="BO175" s="66"/>
      <c r="BP175" s="66"/>
      <c r="BQ175" s="66"/>
      <c r="BR175" s="66"/>
      <c r="BS175" s="66"/>
      <c r="BT175" s="66"/>
      <c r="BU175" s="66"/>
      <c r="BV175" s="66"/>
      <c r="BW175" s="66"/>
      <c r="BX175" s="66"/>
      <c r="BY175" s="66"/>
      <c r="BZ175" s="66"/>
      <c r="CA175" s="66"/>
      <c r="CB175" s="66"/>
      <c r="CC175" s="66"/>
      <c r="CD175" s="66"/>
      <c r="CE175" s="66"/>
      <c r="CF175" s="66"/>
      <c r="CG175" s="66"/>
      <c r="CH175" s="66"/>
      <c r="CI175" s="66"/>
    </row>
    <row r="176" spans="1:87" ht="14.5" customHeight="1">
      <c r="A176" s="69" t="s">
        <v>1046</v>
      </c>
      <c r="B176" s="69">
        <v>172</v>
      </c>
      <c r="C176" s="92"/>
      <c r="D176" s="82" t="s">
        <v>1053</v>
      </c>
      <c r="E176" s="66"/>
      <c r="F176" s="66" t="s">
        <v>1059</v>
      </c>
      <c r="G176" s="70" t="s">
        <v>1041</v>
      </c>
      <c r="H176" s="66"/>
      <c r="I176" s="66"/>
      <c r="J176" s="73"/>
      <c r="K176" s="66"/>
      <c r="L176" s="70" t="s">
        <v>892</v>
      </c>
      <c r="M176" s="66" t="str">
        <f t="shared" si="5"/>
        <v>LII is an umbrella initiative, which aims to incubate and mainstream the ecological restoration of Indus. The 25 proposed interventions cutacross multiple sectors and endorse a range of ongoing and piloted initiatives to support and / or scale up for example Recharge Pakistan, CGPI, CGPM, 10 Billion Tree programme, GLOF II etc. The 25 proposed interventions are listed as follows:
1.  A Living Indus Knowledge Platform: Crowd sourcing knowledge 
2.  Indus Trust Fund 
3.  Climate and Nature Performance Bonds for a Living Indus 
4.  Social Entrepreneurship for a Climate Resilient Indus
5.  Community Access to Clean Energy 
6.  Zero Plastic Waste Cities Along the Indus
7.  Urban Forests along the Indus
8.  100,000 Community Ponds
9.  Green Infrastructure for Flood Control and Groundwater Recharge
10.  Sustainable Groundwater Governance through Provincial Water Acts
11.  Indus Protection Act
12.  Indus Protected Areas
13.  Build Back Biodiversity in the Indus Basin
14.  Community Based Ecotourism
15.  Indus Heritage Sites
16.  NatureBased Watershed Management
17.  Expanded GLOF II
18.  NatureBased Resilient Agriculture
19.  Promoting Permaculture
20.  Managing Agricultural Waste Water
21.  Indus Cleanup: Industrial and Urban Effluent Treatment
22.  Salinity Control in the Lower Indus
23.  Climate Resilience on the Indus Delta
24.  Sustainable Aquaculture and Fisheries Management
25.  Telling the Living Indus Story</v>
      </c>
      <c r="N176" s="66"/>
      <c r="O176" s="66"/>
      <c r="P176" s="66"/>
      <c r="Q176" s="66"/>
      <c r="R176" s="66"/>
      <c r="S176" s="66"/>
      <c r="T176" s="66"/>
      <c r="U176" s="66"/>
      <c r="V176" s="66"/>
      <c r="W176" s="83">
        <v>17000</v>
      </c>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66"/>
      <c r="BG176" s="66"/>
      <c r="BH176" s="66"/>
      <c r="BI176" s="66"/>
      <c r="BJ176" s="66"/>
      <c r="BK176" s="66"/>
      <c r="BL176" s="66"/>
      <c r="BM176" s="66"/>
      <c r="BN176" s="66"/>
      <c r="BO176" s="66"/>
      <c r="BP176" s="66"/>
      <c r="BQ176" s="66"/>
      <c r="BR176" s="66"/>
      <c r="BS176" s="66"/>
      <c r="BT176" s="66"/>
      <c r="BU176" s="66"/>
      <c r="BV176" s="66"/>
      <c r="BW176" s="66"/>
      <c r="BX176" s="66"/>
      <c r="BY176" s="66"/>
      <c r="BZ176" s="66"/>
      <c r="CA176" s="70" t="s">
        <v>75</v>
      </c>
      <c r="CB176" s="66"/>
      <c r="CC176" s="66"/>
      <c r="CD176" s="66"/>
      <c r="CE176" s="66"/>
      <c r="CF176" s="66"/>
      <c r="CG176" s="66"/>
      <c r="CH176" s="66"/>
      <c r="CI176" s="66"/>
    </row>
    <row r="177" spans="1:87" ht="14.5" customHeight="1">
      <c r="A177" s="69" t="s">
        <v>1046</v>
      </c>
      <c r="B177" s="69">
        <v>173</v>
      </c>
      <c r="C177" s="92"/>
      <c r="D177" s="82" t="s">
        <v>602</v>
      </c>
      <c r="E177" s="66"/>
      <c r="F177" s="66" t="s">
        <v>1059</v>
      </c>
      <c r="G177" s="70" t="s">
        <v>1041</v>
      </c>
      <c r="H177" s="66"/>
      <c r="I177" s="66"/>
      <c r="J177" s="73">
        <v>1</v>
      </c>
      <c r="K177" s="66"/>
      <c r="L177" s="70" t="s">
        <v>892</v>
      </c>
      <c r="M177" s="66"/>
      <c r="N177" s="66"/>
      <c r="O177" s="66"/>
      <c r="P177" s="66"/>
      <c r="Q177" s="66"/>
      <c r="R177" s="66"/>
      <c r="S177" s="66"/>
      <c r="T177" s="66"/>
      <c r="U177" s="66"/>
      <c r="V177" s="66"/>
      <c r="W177" s="83">
        <v>330</v>
      </c>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66"/>
      <c r="BG177" s="66"/>
      <c r="BH177" s="66"/>
      <c r="BI177" s="66"/>
      <c r="BJ177" s="66"/>
      <c r="BK177" s="66"/>
      <c r="BL177" s="66"/>
      <c r="BM177" s="66"/>
      <c r="BN177" s="66"/>
      <c r="BO177" s="66"/>
      <c r="BP177" s="66"/>
      <c r="BQ177" s="66"/>
      <c r="BR177" s="66"/>
      <c r="BS177" s="66"/>
      <c r="BT177" s="66"/>
      <c r="BU177" s="66"/>
      <c r="BV177" s="66"/>
      <c r="BW177" s="66"/>
      <c r="BX177" s="66"/>
      <c r="BY177" s="66"/>
      <c r="BZ177" s="66"/>
      <c r="CA177" s="70" t="s">
        <v>79</v>
      </c>
      <c r="CB177" s="66"/>
      <c r="CC177" s="66"/>
      <c r="CD177" s="66"/>
      <c r="CE177" s="66"/>
      <c r="CF177" s="66"/>
      <c r="CG177" s="66"/>
      <c r="CH177" s="66"/>
      <c r="CI177" s="66"/>
    </row>
    <row r="178" spans="1:87" ht="14.5" customHeight="1">
      <c r="A178" s="69" t="s">
        <v>909</v>
      </c>
      <c r="B178" s="69">
        <v>174</v>
      </c>
      <c r="C178" s="92"/>
      <c r="D178" s="82" t="s">
        <v>2604</v>
      </c>
      <c r="E178" s="66"/>
      <c r="F178" s="66" t="s">
        <v>1059</v>
      </c>
      <c r="G178" s="70" t="s">
        <v>1041</v>
      </c>
      <c r="H178" s="66"/>
      <c r="I178" s="66"/>
      <c r="J178" s="73">
        <v>6</v>
      </c>
      <c r="K178" s="66"/>
      <c r="L178" s="70" t="s">
        <v>892</v>
      </c>
      <c r="M178" s="66" t="str">
        <f>INDEX(bangkok_range,MATCH($D178, bangkok_name,0), MATCH(M$4, bangkok_titles,0))</f>
        <v>Yuanmou County Pingtian and Wumao Irrigation District 5730 hectares irrigation construction concession project</v>
      </c>
      <c r="N178" s="66" t="str">
        <f>INDEX(bangkok_range,MATCH($D178, bangkok_name,0), MATCH(N$4, bangkok_titles,0))</f>
        <v>East and NorthEast Asia</v>
      </c>
      <c r="O178" s="66" t="str">
        <f>INDEX(bangkok_range,MATCH($D178, bangkok_name,0), MATCH(O$4, bangkok_titles,0))</f>
        <v>China</v>
      </c>
      <c r="P178" s="66"/>
      <c r="Q178" s="66" t="str">
        <f t="shared" ref="Q178:V178" si="6">INDEX(bangkok_range,MATCH($D178, bangkok_name,0), MATCH(Q$4, bangkok_titles,0))</f>
        <v>Bangladesh, Cambodia, China, India, Indonesia, Laos People’s Democratic Republic, Malaysia, Philippines (the), Singapore, Sri Lanka, Thailand, Vietnam</v>
      </c>
      <c r="R178" s="66" t="str">
        <f t="shared" si="6"/>
        <v>Food Security &amp; Agriculture</v>
      </c>
      <c r="S178" s="66" t="str">
        <f t="shared" si="6"/>
        <v>Agricultural infrastructure construction</v>
      </c>
      <c r="T178" s="66" t="str">
        <f t="shared" si="6"/>
        <v>Water &amp; Cities</v>
      </c>
      <c r="U178" s="66" t="str">
        <f t="shared" si="6"/>
        <v>Infrastructure asset  greenfield (building brand new facilities from the ground up)</v>
      </c>
      <c r="V178" s="66" t="str">
        <f t="shared" si="6"/>
        <v>Water Bureau of Yuanmou County</v>
      </c>
      <c r="W178" s="83">
        <v>48.27</v>
      </c>
      <c r="X178" s="66" t="str">
        <f t="shared" ref="X178:BC178" si="7">INDEX(bangkok_range,MATCH($D178, bangkok_name,0), MATCH(X$4, bangkok_titles,0))</f>
        <v>21.5years</v>
      </c>
      <c r="Y178" s="66" t="str">
        <f t="shared" si="7"/>
        <v>Public capital already invested</v>
      </c>
      <c r="Z178" s="66" t="str">
        <f t="shared" si="7"/>
        <v>29.43 million USD</v>
      </c>
      <c r="AA178" s="66" t="str">
        <f t="shared" si="7"/>
        <v>Yuanmou County People's Government</v>
      </c>
      <c r="AB178" s="66" t="str">
        <f t="shared" si="7"/>
        <v>15/85</v>
      </c>
      <c r="AC178" s="66" t="str">
        <f t="shared" si="7"/>
        <v>7.07milion USD</v>
      </c>
      <c r="AD178" s="66">
        <f t="shared" si="7"/>
        <v>0</v>
      </c>
      <c r="AE178" s="66" t="str">
        <f t="shared" si="7"/>
        <v>N/A</v>
      </c>
      <c r="AF178" s="66" t="str">
        <f t="shared" si="7"/>
        <v/>
      </c>
      <c r="AG178" s="66" t="str">
        <f t="shared" si="7"/>
        <v>Dayu Group</v>
      </c>
      <c r="AH178" s="66" t="str">
        <f t="shared" si="7"/>
        <v>Currency risk, Political risk, Climate risk, Credit risk, Demandside risk, Inflation risk</v>
      </c>
      <c r="AI178" s="66" t="str">
        <f t="shared" si="7"/>
        <v>private sector financing risk; Government matching funds risk., Delays in land acquisition and approvals leading to delays in construction. Risk of changes in operating boundary conditions: including changes in external operating conditions such as national policies, tax policies, water prices, water allocation, etc., Risk of minimum demand in extreme climates. Natural disaster force majeure, private sector default early termination, In extreme weather, there may be insufficient water coming from the water source, or excessive rainfall, Hyperinflation. Interest rate fluctuation risk (excluding hyperinflation)</v>
      </c>
      <c r="AJ178" s="66" t="str">
        <f t="shared" si="7"/>
        <v>Yuanmou County Water Bureau</v>
      </c>
      <c r="AK178" s="66" t="str">
        <f t="shared" si="7"/>
        <v>Dayu Irrigation Group Co.</v>
      </c>
      <c r="AL178" s="66" t="str">
        <f t="shared" si="7"/>
        <v>No</v>
      </c>
      <c r="AM178" s="66">
        <f t="shared" si="7"/>
        <v>0</v>
      </c>
      <c r="AN178" s="66" t="str">
        <f t="shared" si="7"/>
        <v>No</v>
      </c>
      <c r="AO178" s="66">
        <f t="shared" si="7"/>
        <v>0</v>
      </c>
      <c r="AP178" s="66" t="str">
        <f t="shared" si="7"/>
        <v>No</v>
      </c>
      <c r="AQ178" s="66" t="str">
        <f t="shared" si="7"/>
        <v>Public private partnership</v>
      </c>
      <c r="AR178" s="66" t="str">
        <f t="shared" si="7"/>
        <v>Operational</v>
      </c>
      <c r="AS178" s="66" t="str">
        <f t="shared" si="7"/>
        <v>2016</v>
      </c>
      <c r="AT178" s="66" t="str">
        <f t="shared" si="7"/>
        <v>2016</v>
      </c>
      <c r="AU178" s="66" t="str">
        <f t="shared" si="7"/>
        <v>2016</v>
      </c>
      <c r="AV178" s="66">
        <f t="shared" si="7"/>
        <v>20162017</v>
      </c>
      <c r="AW178" s="66">
        <f t="shared" si="7"/>
        <v>20182038</v>
      </c>
      <c r="AX178" s="66" t="str">
        <f t="shared" si="7"/>
        <v>Trial operation starts in June 2018</v>
      </c>
      <c r="AY178" s="66" t="str">
        <f t="shared" si="7"/>
        <v>100%. The project has entered the trial operation period in 2018</v>
      </c>
      <c r="AZ178" s="66">
        <f t="shared" si="7"/>
        <v>0</v>
      </c>
      <c r="BA178" s="66">
        <f t="shared" si="7"/>
        <v>0</v>
      </c>
      <c r="BB178" s="66" t="str">
        <f t="shared" si="7"/>
        <v>Transfer</v>
      </c>
      <c r="BC178" s="66" t="str">
        <f t="shared" si="7"/>
        <v>Operational</v>
      </c>
      <c r="BD178" s="66" t="str">
        <f t="shared" ref="BD178:CI178" si="8">INDEX(bangkok_range,MATCH($D178, bangkok_name,0), MATCH(BD$4, bangkok_titles,0))</f>
        <v>Zero for this project, but needs for replicating this project model to other places.</v>
      </c>
      <c r="BE178" s="66" t="str">
        <f t="shared" si="8"/>
        <v>Other, please specify:: None for this project, but needs for replicating this project model to other places by 13</v>
      </c>
      <c r="BF178" s="66" t="str">
        <f t="shared" si="8"/>
        <v>2million USD</v>
      </c>
      <c r="BG178" s="66" t="str">
        <f t="shared" si="8"/>
        <v>Operational for this project, replication for other projects.</v>
      </c>
      <c r="BH178" s="66" t="str">
        <f t="shared" si="8"/>
        <v>None for this project, but needs for replicating this project model to other places</v>
      </c>
      <c r="BI178" s="66" t="str">
        <f t="shared" si="8"/>
        <v>Other, please specify:: None for this project, but needs for replicating this project model to other places</v>
      </c>
      <c r="BJ178" s="66" t="str">
        <f t="shared" si="8"/>
        <v>2 million USD</v>
      </c>
      <c r="BK178" s="66" t="str">
        <f t="shared" si="8"/>
        <v>Excessive financing guarantee conditions</v>
      </c>
      <c r="BL178" s="66" t="str">
        <f t="shared" si="8"/>
        <v>Investors should focus more on the profitability of the project itself rather than thirdparty guarantees</v>
      </c>
      <c r="BM178" s="66">
        <f t="shared" si="8"/>
        <v>0</v>
      </c>
      <c r="BN178" s="66">
        <f t="shared" si="8"/>
        <v>0</v>
      </c>
      <c r="BO178" s="66">
        <f t="shared" si="8"/>
        <v>0</v>
      </c>
      <c r="BP178" s="66">
        <f t="shared" si="8"/>
        <v>0</v>
      </c>
      <c r="BQ178" s="66">
        <f t="shared" si="8"/>
        <v>0</v>
      </c>
      <c r="BR178" s="66">
        <f t="shared" si="8"/>
        <v>0</v>
      </c>
      <c r="BS178" s="66">
        <f t="shared" si="8"/>
        <v>0</v>
      </c>
      <c r="BT178" s="66">
        <f t="shared" si="8"/>
        <v>0</v>
      </c>
      <c r="BU178" s="66">
        <f t="shared" si="8"/>
        <v>0</v>
      </c>
      <c r="BV178" s="66" t="str">
        <f t="shared" si="8"/>
        <v>No</v>
      </c>
      <c r="BW178" s="66">
        <f t="shared" si="8"/>
        <v>0</v>
      </c>
      <c r="BX178" s="66">
        <f t="shared" si="8"/>
        <v>0</v>
      </c>
      <c r="BY178" s="66">
        <f t="shared" si="8"/>
        <v>0</v>
      </c>
      <c r="BZ178" s="66">
        <f t="shared" si="8"/>
        <v>0</v>
      </c>
      <c r="CA178" s="66" t="str">
        <f t="shared" si="8"/>
        <v>Mitigation  natured based sequestration (e.g., regenerative agriculture): Adaptation &amp; resilience (e.g., flood defences, climate resilient crops)</v>
      </c>
      <c r="CB178" s="66" t="str">
        <f t="shared" si="8"/>
        <v>N/A, 15.2 (t CO2e/yr), N/A, N/A, 66300, 200000, The infratech application reduces farmers’ workload, N/A, Agricultural production increases 26.6% while income increases 17.4%, Water cost per hectare reduces for farmers from 195 USD to 124 USD yearly, Drought &amp; waterlogging are alleviated;  95% of water utilization rate is reached, 30% of fertilizer &amp; pesticide consumption is saved.</v>
      </c>
      <c r="CC178" s="66" t="str">
        <f t="shared" si="8"/>
        <v>After the implementation of the project, mu irrigation is reduced from 100 cubic meters to 1520 cubic meters, saving 50%85% of water; fertilizer per mu is reduced by 25%30%, and the average mu water cost in the project area is reduced from the original 1258 yuan to 350 yuan, with an average mu income increase of more than 5000 yuan. The Yuanmou project has created good economic benefits for local farmers, boosted poverty alleviation and promoted the revitalization of the countryside through industrial prosperity. Yuanmou County Party committee and government seize the major opportunity of relocating from one place to another and building the Wudongde hydropower station, relocating nearly 4,000 Lisu people along the Jinsha River to the water reform project area, creating the first village of Lisu people in Yuanmou, benefiting 645 households and 2,349 people in poverty with cards on file.</v>
      </c>
      <c r="CD178" s="66" t="str">
        <f t="shared" si="8"/>
        <v>7,600 hectares</v>
      </c>
      <c r="CE178" s="66" t="str">
        <f t="shared" si="8"/>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v>
      </c>
      <c r="CF178" s="66" t="str">
        <f t="shared" si="8"/>
        <v>The government regularly evaluates the performance of the project and the index of increasing farmers' income</v>
      </c>
      <c r="CG178" s="66" t="str">
        <f t="shared" si="8"/>
        <v>Valentina Wang.  Dayu Irrigation Group Co.</v>
      </c>
      <c r="CH178" s="66" t="str">
        <f t="shared" si="8"/>
        <v>Yes, please provide your email address:</v>
      </c>
      <c r="CI178" s="66" t="str">
        <f t="shared" si="8"/>
        <v>dyjszqb@dyjs.com</v>
      </c>
    </row>
    <row r="179" spans="1:87" ht="14.5" customHeight="1">
      <c r="A179" s="69" t="s">
        <v>1046</v>
      </c>
      <c r="B179" s="69">
        <v>175</v>
      </c>
      <c r="C179" s="92"/>
      <c r="D179" s="82" t="s">
        <v>605</v>
      </c>
      <c r="E179" s="66"/>
      <c r="F179" s="66" t="s">
        <v>1059</v>
      </c>
      <c r="G179" s="70" t="s">
        <v>1041</v>
      </c>
      <c r="H179" s="66"/>
      <c r="I179" s="66"/>
      <c r="J179" s="73">
        <v>1</v>
      </c>
      <c r="K179" s="66"/>
      <c r="L179" s="70" t="s">
        <v>892</v>
      </c>
      <c r="M179" s="66"/>
      <c r="N179" s="66"/>
      <c r="O179" s="66"/>
      <c r="P179" s="66"/>
      <c r="Q179" s="66"/>
      <c r="R179" s="66"/>
      <c r="S179" s="66"/>
      <c r="T179" s="66"/>
      <c r="U179" s="66"/>
      <c r="V179" s="66"/>
      <c r="W179" s="83">
        <v>249</v>
      </c>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c r="BW179" s="66"/>
      <c r="BX179" s="66"/>
      <c r="BY179" s="66"/>
      <c r="BZ179" s="66"/>
      <c r="CA179" s="70" t="s">
        <v>79</v>
      </c>
      <c r="CB179" s="66"/>
      <c r="CC179" s="66"/>
      <c r="CD179" s="66"/>
      <c r="CE179" s="66"/>
      <c r="CF179" s="66"/>
      <c r="CG179" s="66"/>
      <c r="CH179" s="66"/>
      <c r="CI179" s="66"/>
    </row>
    <row r="180" spans="1:87" ht="14.5" customHeight="1">
      <c r="A180" s="69" t="s">
        <v>1046</v>
      </c>
      <c r="B180" s="69">
        <v>176</v>
      </c>
      <c r="C180" s="92"/>
      <c r="D180" s="82" t="s">
        <v>606</v>
      </c>
      <c r="E180" s="66"/>
      <c r="F180" s="66" t="s">
        <v>1059</v>
      </c>
      <c r="G180" s="70" t="s">
        <v>1041</v>
      </c>
      <c r="H180" s="66"/>
      <c r="I180" s="66"/>
      <c r="J180" s="73">
        <v>1</v>
      </c>
      <c r="K180" s="66"/>
      <c r="L180" s="70" t="s">
        <v>892</v>
      </c>
      <c r="M180" s="66"/>
      <c r="N180" s="66"/>
      <c r="O180" s="66"/>
      <c r="P180" s="66"/>
      <c r="Q180" s="66"/>
      <c r="R180" s="66"/>
      <c r="S180" s="66"/>
      <c r="T180" s="66"/>
      <c r="U180" s="66"/>
      <c r="V180" s="66"/>
      <c r="W180" s="83">
        <v>149</v>
      </c>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c r="CA180" s="70" t="s">
        <v>79</v>
      </c>
      <c r="CB180" s="66"/>
      <c r="CC180" s="66"/>
      <c r="CD180" s="66"/>
      <c r="CE180" s="66"/>
      <c r="CF180" s="66"/>
      <c r="CG180" s="66"/>
      <c r="CH180" s="66"/>
      <c r="CI180" s="66"/>
    </row>
    <row r="181" spans="1:87" ht="14.5" customHeight="1">
      <c r="A181" s="69" t="s">
        <v>1046</v>
      </c>
      <c r="B181" s="69">
        <v>177</v>
      </c>
      <c r="C181" s="92"/>
      <c r="D181" s="82" t="s">
        <v>607</v>
      </c>
      <c r="E181" s="66"/>
      <c r="F181" s="66" t="s">
        <v>1059</v>
      </c>
      <c r="G181" s="70" t="s">
        <v>1041</v>
      </c>
      <c r="H181" s="66"/>
      <c r="I181" s="66"/>
      <c r="J181" s="73">
        <v>1</v>
      </c>
      <c r="K181" s="66"/>
      <c r="L181" s="70" t="s">
        <v>892</v>
      </c>
      <c r="M181" s="66"/>
      <c r="N181" s="66"/>
      <c r="O181" s="66"/>
      <c r="P181" s="66"/>
      <c r="Q181" s="66"/>
      <c r="R181" s="66"/>
      <c r="S181" s="66"/>
      <c r="T181" s="66"/>
      <c r="U181" s="66"/>
      <c r="V181" s="66"/>
      <c r="W181" s="83">
        <v>465</v>
      </c>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c r="CA181" s="70" t="s">
        <v>79</v>
      </c>
      <c r="CB181" s="66"/>
      <c r="CC181" s="66"/>
      <c r="CD181" s="66"/>
      <c r="CE181" s="66"/>
      <c r="CF181" s="66"/>
      <c r="CG181" s="66"/>
      <c r="CH181" s="66"/>
      <c r="CI181" s="66"/>
    </row>
    <row r="182" spans="1:87" ht="14.5" customHeight="1">
      <c r="A182" s="69" t="s">
        <v>1046</v>
      </c>
      <c r="B182" s="69">
        <v>178</v>
      </c>
      <c r="C182" s="92"/>
      <c r="D182" s="82" t="s">
        <v>608</v>
      </c>
      <c r="E182" s="66" t="str">
        <f>INDEX(bangkok_range,MATCH($D182, bangkok_name,0), MATCH(E$4, bangkok_titles,0))</f>
        <v>Sun Cable’s mission is to supply renewable electricity from resource abundant regions to growing load centres, at scale.
This starts with the AustraliaAsia PowerLink (AAPowerLink), which will use Australia’s abundant solar resource to power Darwin and Singapore with large volumes of competitively priced and dispatchable renewable electricity.
The AAPowerLink will be the world’s largest solar generation site at between 17 and 20 gigawatts, the largest battery energy storage system at between 36 to 42 gigawatt hours and the longest subsea cable transmission system at 4,200 kilometres.
In June 2022, The Australian Government’s Infrastructure Australia awarded the AAPowerLink Stage 3 Investment Ready status on the 2022 Infrastructure Priority List</v>
      </c>
      <c r="F182" s="66" t="s">
        <v>1059</v>
      </c>
      <c r="G182" s="70" t="s">
        <v>1041</v>
      </c>
      <c r="H182" s="66"/>
      <c r="I182" s="66"/>
      <c r="J182" s="73">
        <v>1</v>
      </c>
      <c r="K182" s="66"/>
      <c r="L182" s="70" t="s">
        <v>892</v>
      </c>
      <c r="M182" s="66"/>
      <c r="N182" s="66"/>
      <c r="O182" s="66" t="str">
        <f>INDEX(bangkok_range,MATCH($D182, bangkok_name,0), MATCH(O$4, bangkok_titles,0))</f>
        <v>Australia, Indonesia, Singapore</v>
      </c>
      <c r="P182" s="66"/>
      <c r="Q182" s="66" t="str">
        <f t="shared" ref="Q182:V183" si="9">INDEX(bangkok_range,MATCH($D182, bangkok_name,0), MATCH(Q$4, bangkok_titles,0))</f>
        <v>Australia, Indonesia, Singapore</v>
      </c>
      <c r="R182" s="66" t="str">
        <f t="shared" si="9"/>
        <v>Energy</v>
      </c>
      <c r="S182" s="66" t="str">
        <f t="shared" si="9"/>
        <v>Renewable electricity infrastructure (solar PV, energy storage, HVDC transmission)</v>
      </c>
      <c r="T182" s="66" t="str">
        <f t="shared" si="9"/>
        <v>Energy, Other: Please specify, Renewable electricity infrastructure (solar PV, energy storage, HVDC transmission)</v>
      </c>
      <c r="U182" s="66" t="str">
        <f t="shared" si="9"/>
        <v>Infrastructure asset  greenfield (building brand new facilities from the ground up)</v>
      </c>
      <c r="V182" s="66" t="str">
        <f t="shared" si="9"/>
        <v>Project Financing commenced</v>
      </c>
      <c r="W182" s="83">
        <v>23000</v>
      </c>
      <c r="X182" s="66">
        <f t="shared" ref="X182:AL183" si="10">INDEX(bangkok_range,MATCH($D182, bangkok_name,0), MATCH(X$4, bangkok_titles,0))</f>
        <v>0</v>
      </c>
      <c r="Y182" s="66">
        <f t="shared" si="10"/>
        <v>0</v>
      </c>
      <c r="Z182" s="66">
        <f t="shared" si="10"/>
        <v>0</v>
      </c>
      <c r="AA182" s="66">
        <f t="shared" si="10"/>
        <v>0</v>
      </c>
      <c r="AB182" s="66" t="str">
        <f t="shared" si="10"/>
        <v>Not to be disclosed</v>
      </c>
      <c r="AC182" s="66" t="str">
        <f t="shared" si="10"/>
        <v>More than AUD 210 million in Series A, Series B and Government Grants since establishment in 2018.</v>
      </c>
      <c r="AD182" s="66">
        <f t="shared" si="10"/>
        <v>0</v>
      </c>
      <c r="AE182" s="66">
        <f t="shared" si="10"/>
        <v>0</v>
      </c>
      <c r="AF182" s="66" t="str">
        <f t="shared" si="10"/>
        <v>Yes, please specify who:: Confidential</v>
      </c>
      <c r="AG182" s="66">
        <f t="shared" si="10"/>
        <v>0</v>
      </c>
      <c r="AH182" s="66" t="str">
        <f t="shared" si="10"/>
        <v/>
      </c>
      <c r="AI182" s="66" t="str">
        <f t="shared" si="10"/>
        <v/>
      </c>
      <c r="AJ182" s="66" t="str">
        <f t="shared" si="10"/>
        <v>Sun Cable</v>
      </c>
      <c r="AK182" s="66" t="str">
        <f t="shared" si="10"/>
        <v>Contractors for the AustraliaAsia PowerLink are determined through a competitive tender as part of the project procurement process.</v>
      </c>
      <c r="AL182" s="66" t="str">
        <f t="shared" si="10"/>
        <v>Yes</v>
      </c>
      <c r="AM182" s="66"/>
      <c r="AN182" s="66" t="str">
        <f t="shared" ref="AN182:AR183" si="11">INDEX(bangkok_range,MATCH($D182, bangkok_name,0), MATCH(AN$4, bangkok_titles,0))</f>
        <v>No</v>
      </c>
      <c r="AO182" s="66">
        <f t="shared" si="11"/>
        <v>0</v>
      </c>
      <c r="AP182" s="66" t="str">
        <f t="shared" si="11"/>
        <v>Yes, please specify who:</v>
      </c>
      <c r="AQ182" s="66" t="str">
        <f t="shared" si="11"/>
        <v>Other: please specify</v>
      </c>
      <c r="AR182" s="66" t="str">
        <f t="shared" si="11"/>
        <v>Feasibility assessment (conducting technical, organizational, financial, social, environmental study for project approval)</v>
      </c>
      <c r="AS182" s="66"/>
      <c r="AT182" s="66"/>
      <c r="AU182" s="66"/>
      <c r="AV182" s="66"/>
      <c r="AW182" s="66"/>
      <c r="AX182" s="66"/>
      <c r="AY182" s="66"/>
      <c r="AZ182" s="66">
        <f>INDEX(bangkok_range,MATCH($D182, bangkok_name,0), MATCH(AZ$4, bangkok_titles,0))</f>
        <v>0</v>
      </c>
      <c r="BA182" s="66">
        <f>INDEX(bangkok_range,MATCH($D182, bangkok_name,0), MATCH(BA$4, bangkok_titles,0))</f>
        <v>0</v>
      </c>
      <c r="BB182" s="66"/>
      <c r="BC182" s="66"/>
      <c r="BD182" s="66"/>
      <c r="BE182" s="66"/>
      <c r="BF182" s="66"/>
      <c r="BG182" s="66"/>
      <c r="BH182" s="66"/>
      <c r="BI182" s="66"/>
      <c r="BJ182" s="66">
        <f t="shared" ref="BJ182:BS183" si="12">INDEX(bangkok_range,MATCH($D182, bangkok_name,0), MATCH(BJ$4, bangkok_titles,0))</f>
        <v>0</v>
      </c>
      <c r="BK182" s="66">
        <f t="shared" si="12"/>
        <v>0</v>
      </c>
      <c r="BL182" s="66">
        <f t="shared" si="12"/>
        <v>0</v>
      </c>
      <c r="BM182" s="66">
        <f t="shared" si="12"/>
        <v>0</v>
      </c>
      <c r="BN182" s="66">
        <f t="shared" si="12"/>
        <v>0</v>
      </c>
      <c r="BO182" s="66">
        <f t="shared" si="12"/>
        <v>0</v>
      </c>
      <c r="BP182" s="66">
        <f t="shared" si="12"/>
        <v>0</v>
      </c>
      <c r="BQ182" s="66">
        <f t="shared" si="12"/>
        <v>0</v>
      </c>
      <c r="BR182" s="66">
        <f t="shared" si="12"/>
        <v>0</v>
      </c>
      <c r="BS182" s="66">
        <f t="shared" si="12"/>
        <v>0</v>
      </c>
      <c r="BT182" s="66">
        <f t="shared" ref="BT182:CA183" si="13">INDEX(bangkok_range,MATCH($D182, bangkok_name,0), MATCH(BT$4, bangkok_titles,0))</f>
        <v>0</v>
      </c>
      <c r="BU182" s="66">
        <f t="shared" si="13"/>
        <v>0</v>
      </c>
      <c r="BV182" s="66" t="str">
        <f t="shared" si="13"/>
        <v>No</v>
      </c>
      <c r="BW182" s="66">
        <f t="shared" si="13"/>
        <v>0</v>
      </c>
      <c r="BX182" s="66">
        <f t="shared" si="13"/>
        <v>0</v>
      </c>
      <c r="BY182" s="66">
        <f t="shared" si="13"/>
        <v>0</v>
      </c>
      <c r="BZ182" s="66">
        <f t="shared" si="13"/>
        <v>0</v>
      </c>
      <c r="CA182" s="66" t="str">
        <f t="shared" si="13"/>
        <v>Mitigation  emissions avoidance (e.g., renewable energy, clean cookstoves)</v>
      </c>
      <c r="CB182" s="66"/>
      <c r="CC182" s="66"/>
      <c r="CD182" s="66">
        <f t="shared" ref="CD182:CI183" si="14">INDEX(bangkok_range,MATCH($D182, bangkok_name,0), MATCH(CD$4, bangkok_titles,0))</f>
        <v>0</v>
      </c>
      <c r="CE182" s="66" t="str">
        <f t="shared" si="14"/>
        <v/>
      </c>
      <c r="CF182" s="66">
        <f t="shared" si="14"/>
        <v>0</v>
      </c>
      <c r="CG182" s="66">
        <f t="shared" si="14"/>
        <v>0</v>
      </c>
      <c r="CH182" s="66">
        <f t="shared" si="14"/>
        <v>0</v>
      </c>
      <c r="CI182" s="66">
        <f t="shared" si="14"/>
        <v>0</v>
      </c>
    </row>
    <row r="183" spans="1:87" ht="14.5" customHeight="1">
      <c r="A183" s="69" t="s">
        <v>909</v>
      </c>
      <c r="B183" s="69">
        <v>179</v>
      </c>
      <c r="C183" s="92"/>
      <c r="D183" s="87" t="s">
        <v>609</v>
      </c>
      <c r="E183" s="66"/>
      <c r="F183" s="66" t="s">
        <v>1059</v>
      </c>
      <c r="G183" s="70" t="s">
        <v>1041</v>
      </c>
      <c r="H183" s="66"/>
      <c r="I183" s="66"/>
      <c r="J183" s="73">
        <v>2</v>
      </c>
      <c r="K183" s="66"/>
      <c r="L183" s="70" t="s">
        <v>892</v>
      </c>
      <c r="M183" s="66" t="str">
        <f>INDEX(bangkok_range,MATCH($D183, bangkok_name,0), MATCH(M$4, bangkok_titles,0))</f>
        <v>National SDGs Programme 
Climate Change Portfolio of UNDP</v>
      </c>
      <c r="N183" s="66" t="str">
        <f>INDEX(bangkok_range,MATCH($D183, bangkok_name,0), MATCH(N$4, bangkok_titles,0))</f>
        <v>South and SouthWest Asia</v>
      </c>
      <c r="O183" s="66" t="str">
        <f>INDEX(bangkok_range,MATCH($D183, bangkok_name,0), MATCH(O$4, bangkok_titles,0))</f>
        <v>Pakistan</v>
      </c>
      <c r="P183" s="66"/>
      <c r="Q183" s="66" t="str">
        <f t="shared" si="9"/>
        <v>Pakistan</v>
      </c>
      <c r="R183" s="66" t="str">
        <f t="shared" si="9"/>
        <v>Ecosystems Based Approach</v>
      </c>
      <c r="S183" s="66" t="str">
        <f t="shared" si="9"/>
        <v>Energy (Solar, Wind, Hydro), Transport (EV production and infrastructure), Carbon Credits (Manufacturing, Energy), and Blue Economy.</v>
      </c>
      <c r="T183" s="66" t="str">
        <f t="shared" si="9"/>
        <v>Energy, Transport, Food Security &amp; Agriculture, Land Restoration &amp; Building Resilience, Ecosystems Based Approach, Digital Transformation, Carbon Credits, Blue Economy, Water &amp; Cities</v>
      </c>
      <c r="U183" s="66" t="str">
        <f t="shared" si="9"/>
        <v>Other, please specify: All of the Above</v>
      </c>
      <c r="V183" s="66" t="str">
        <f t="shared" si="9"/>
        <v>UNDP</v>
      </c>
      <c r="W183" s="83">
        <v>3</v>
      </c>
      <c r="X183" s="66" t="str">
        <f t="shared" si="10"/>
        <v>3 Years</v>
      </c>
      <c r="Y183" s="66" t="str">
        <f t="shared" si="10"/>
        <v>No public capital invested, but expected in final capital structure</v>
      </c>
      <c r="Z183" s="66" t="str">
        <f t="shared" si="10"/>
        <v>N/A</v>
      </c>
      <c r="AA183" s="66" t="str">
        <f t="shared" si="10"/>
        <v>N/A</v>
      </c>
      <c r="AB183" s="66">
        <f t="shared" si="10"/>
        <v>0</v>
      </c>
      <c r="AC183" s="66" t="str">
        <f t="shared" si="10"/>
        <v>USD 0.441 million (Facility)</v>
      </c>
      <c r="AD183" s="66">
        <f t="shared" si="10"/>
        <v>0</v>
      </c>
      <c r="AE183" s="66" t="str">
        <f t="shared" si="10"/>
        <v>UNDP</v>
      </c>
      <c r="AF183" s="66" t="str">
        <f t="shared" si="10"/>
        <v>Yes, please specify who:: Government of Pakistan</v>
      </c>
      <c r="AG183" s="66" t="str">
        <f t="shared" si="10"/>
        <v>UNDP</v>
      </c>
      <c r="AH183" s="66" t="str">
        <f t="shared" si="10"/>
        <v>Other (please specify)</v>
      </c>
      <c r="AI183" s="66" t="str">
        <f t="shared" si="10"/>
        <v>Risk mitigation strategies are being developed</v>
      </c>
      <c r="AJ183" s="66" t="str">
        <f t="shared" si="10"/>
        <v>UNDP</v>
      </c>
      <c r="AK183" s="66">
        <f t="shared" si="10"/>
        <v>0</v>
      </c>
      <c r="AL183" s="66" t="str">
        <f t="shared" si="10"/>
        <v>Yes</v>
      </c>
      <c r="AM183" s="66" t="str">
        <f>INDEX(bangkok_range,MATCH($D183, bangkok_name,0), MATCH(AM$4, bangkok_titles,0))</f>
        <v>Senior Technical Advisor, Capital Market Expert, Impact Investment Expert, Project Finance Expert, Research &amp; Advocacy Expert, Gender &amp; Financing for Development Officer, Climate Finance Expert.</v>
      </c>
      <c r="AN183" s="66" t="str">
        <f t="shared" si="11"/>
        <v>No</v>
      </c>
      <c r="AO183" s="66">
        <f t="shared" si="11"/>
        <v>0</v>
      </c>
      <c r="AP183" s="66">
        <f t="shared" si="11"/>
        <v>0</v>
      </c>
      <c r="AQ183" s="66">
        <f t="shared" si="11"/>
        <v>0</v>
      </c>
      <c r="AR183" s="66" t="str">
        <f t="shared" si="11"/>
        <v>Conceptual design (concept design and concept note)</v>
      </c>
      <c r="AS183" s="66">
        <f t="shared" ref="AS183:AY183" si="15">INDEX(bangkok_range,MATCH($D183, bangkok_name,0), MATCH(AS$4, bangkok_titles,0))</f>
        <v>20212022</v>
      </c>
      <c r="AT183" s="66">
        <f t="shared" si="15"/>
        <v>20212022</v>
      </c>
      <c r="AU183" s="66">
        <f t="shared" si="15"/>
        <v>20232024</v>
      </c>
      <c r="AV183" s="66">
        <f t="shared" si="15"/>
        <v>20232024</v>
      </c>
      <c r="AW183" s="66">
        <f t="shared" si="15"/>
        <v>20222024</v>
      </c>
      <c r="AX183" s="66" t="str">
        <f t="shared" si="15"/>
        <v>August 2022</v>
      </c>
      <c r="AY183" s="66" t="str">
        <f t="shared" si="15"/>
        <v>It has already started operating</v>
      </c>
      <c r="AZ183" s="66">
        <f>INDEX(bangkok_range,MATCH($D183, bangkok_name,0), MATCH(AZ$4, bangkok_titles,0))</f>
        <v>0</v>
      </c>
      <c r="BA183" s="66">
        <f>INDEX(bangkok_range,MATCH($D183, bangkok_name,0), MATCH(BA$4, bangkok_titles,0))</f>
        <v>0</v>
      </c>
      <c r="BB183" s="66" t="str">
        <f t="shared" ref="BB183:BI183" si="16">INDEX(bangkok_range,MATCH($D183, bangkok_name,0), MATCH(BB$4, bangkok_titles,0))</f>
        <v>•  Develop SDGs linked impact financing options for Pakistan (Bonds, private equity, concessional finance, blended financing)
•  Facilitate structuring, marketing, and impact assessment of up to US$ 1 billion ESG and Sustainability linked bonds 
•  Support Government to identify and mobilizing up to US$ 2 to 3 billion impact financing for climate related priority sectors 
•  Support private sector entrepreneurs/initiatives to raise US$100 million equity and debt for building climate resilience
•  Create corporate governance, financial structuring &amp; impact assessment frameworks for climate financing solutions</v>
      </c>
      <c r="BC183" s="66" t="str">
        <f t="shared" si="16"/>
        <v>Operationalization of Facility at National/Subnational Level
Pipeline development, marketing and outreach including roadshows, deal sourcing, transaction structuring</v>
      </c>
      <c r="BD183" s="66" t="str">
        <f t="shared" si="16"/>
        <v>USD 500,000 (Facility)</v>
      </c>
      <c r="BE183" s="66" t="str">
        <f t="shared" si="16"/>
        <v>Grant, please specify which type:</v>
      </c>
      <c r="BF183" s="66" t="str">
        <f t="shared" si="16"/>
        <v>USD 25 million internationally and USD 10 million from local investors</v>
      </c>
      <c r="BG183" s="66" t="str">
        <f t="shared" si="16"/>
        <v>Pipeline development, marketing and outreach including roadshows, deal sourcing, transaction structuring, execution &amp; impact quantification</v>
      </c>
      <c r="BH183" s="66" t="str">
        <f t="shared" si="16"/>
        <v>USD 1 million (Facility)</v>
      </c>
      <c r="BI183" s="66" t="str">
        <f t="shared" si="16"/>
        <v>Grant, please specify which type:</v>
      </c>
      <c r="BJ183" s="66" t="str">
        <f t="shared" si="12"/>
        <v>USD 850 million international and USD 50 million from local investors</v>
      </c>
      <c r="BK183" s="66" t="str">
        <f t="shared" si="12"/>
        <v>Lack of conceptual awareness of development partners and traditional donors etc. 
Lack of baseline evidence of success contributing to donors/investors willingness for impact venture investment</v>
      </c>
      <c r="BL183" s="66" t="str">
        <f t="shared" si="12"/>
        <v>Support and financing by bilateral and multilateral development partners will position the facility strongly and credibly in the eyes of private sector to unlock bankable transactions</v>
      </c>
      <c r="BM183" s="66">
        <f t="shared" si="12"/>
        <v>0</v>
      </c>
      <c r="BN183" s="66">
        <f t="shared" si="12"/>
        <v>0</v>
      </c>
      <c r="BO183" s="66">
        <f t="shared" si="12"/>
        <v>0</v>
      </c>
      <c r="BP183" s="66">
        <f t="shared" si="12"/>
        <v>0</v>
      </c>
      <c r="BQ183" s="66">
        <f t="shared" si="12"/>
        <v>0</v>
      </c>
      <c r="BR183" s="66">
        <f t="shared" si="12"/>
        <v>0</v>
      </c>
      <c r="BS183" s="66">
        <f t="shared" si="12"/>
        <v>0</v>
      </c>
      <c r="BT183" s="66">
        <f t="shared" si="13"/>
        <v>0</v>
      </c>
      <c r="BU183" s="66">
        <f t="shared" si="13"/>
        <v>0</v>
      </c>
      <c r="BV183" s="66" t="str">
        <f t="shared" si="13"/>
        <v>Yes</v>
      </c>
      <c r="BW183" s="66" t="str">
        <f t="shared" si="13"/>
        <v>USD 1.5 million (Facility)</v>
      </c>
      <c r="BX183" s="66" t="str">
        <f t="shared" si="13"/>
        <v>Project Screening/Feasibility: Scoping/ market assessment/SDG alignment, financial analysis, value creation for stakeholders
Risk Assessment: Identification of risks, assess factors triggering risks, assess impact based on probability of occurrence, devise risk mitigation strategy
ESG Impact Assessment: Devise assessment methodology/KPIs/metrics, formulate reporting requirements
Enhancing the scope and scaling of financing and transaction structuring</v>
      </c>
      <c r="BY183" s="66" t="str">
        <f t="shared" si="13"/>
        <v>Grant, please specify which type:</v>
      </c>
      <c r="BZ183" s="66" t="str">
        <f t="shared" si="13"/>
        <v>USD 850 million from international and USD 200 million from local investors</v>
      </c>
      <c r="CA183" s="66" t="str">
        <f t="shared" si="13"/>
        <v>Mitigation  emissions avoidance (e.g., renewable energy, clean cookstoves): Mitigation  emissions removal (e.g., direct air capture, enhanced weathering): Mitigation  emissions capture (e.g., geothermal plant removing carbon at source): Mitigation  natured based sequestration (e.g., regenerative agriculture): Adaptation &amp; resilience (e.g., flood defences, climate resilient crops)</v>
      </c>
      <c r="CB183" s="66" t="str">
        <f>INDEX(bangkok_range,MATCH($D183, bangkok_name,0), MATCH(CB$4, bangkok_titles,0))</f>
        <v>Team is working on the potential impact assessment of the projects, Team is working on the potential impact assessment of the projects, Alternate &amp; Renewable Energy target set at 30% of energy mix by 2030 in the Nationally Determined Contributions (NDCs) 2021, To be determined, The investments will significantly contribute to the national climate targets of mitigation, adaptation and resilience, These investments will increase rehabilitation capabilities for existing affectees of recent climate induced disasters and develop mitigation, adaptation &amp; resilience., The project pipelines will be assessed for impact., The project pipelines will be assessed for impact., The project pipelines will be assessed for impact., ESG impact will be assessed and deployed at all projects, SDG alignments will be assessed and deployed at all projects, Gender and Inclusivity analysis will be assessed and deployed at all projects</v>
      </c>
      <c r="CC183" s="66" t="str">
        <f>INDEX(bangkok_range,MATCH($D183, bangkok_name,0), MATCH(CC$4, bangkok_titles,0))</f>
        <v>Pakistan, the world’s fifth most populous country in 2021, is a lowermiddleincome country aspiring to be among the 10 largest economies in the world by 2047. The UNDP Human Development Report 2022 shows that Pakistan’s Human Development Index rank has experienced no positive change, remaining fixed at the 161st place globally in 2021, 2020 and 2019. Furthermore, Ruralurban disparities persist with 54.6 per cent of Pakistanis in rural areas being multidimensionally poor, compared to 9.4 per cent in urban areas. Similarly, Pakistan has moved from the Medium Human Development Group to the Low Human Development Group. Due to a disrupted growth trajectory and increased debt burden, the fiscal space of the country for adequate development expenditure has decreased. Pakistan needs an estimated US$31 billion per year between 2019 and 2030 (at projected exchange rates) and annual spending of 16 percent of gross domestic product (GDP) until 2030 to achieve the Sustainable Development Goals [IMF]. The IMF estimates the annual financing gap for the SDGs at US$3.72 billion for 20202030. As one of the 10 countries in the world most exposed to climate change, the vulnerability of Pakistan to climate change and natural hazards affects all aspects of sustainable development. Pakistan has adopted the UNDPsupported National Climate Change Policy and the Nationally Determined Contributions Framework, identifying high financial adaptation investment needs at $7 billion$14 billion per year to curb the impact of climate change and decarbonize the economy. The unique proposition of this project will facilitate the achievement of national targets of SDGs, reducing the vulnerability and improving the human development indices. It will bring together different forms of impact capital by addressing the socioeconomic challenges across SDGs and environment, social &amp; governance (ESG) frameworks. This project brings together the strengths of development finance and SDG priorities with the value proposition for private sector and investors. As a result, a significant impact will be generated on the overall population of the country specially the vulnerable segments of the population and pull them out of inequality and poverty traps. A wholeofsociety approach will be adopted to cope with environmental and climate emergencies with integrated programming and development of finance solutions critical to enhancing climate mitigation, adaptation &amp; resilience.</v>
      </c>
      <c r="CD183" s="66" t="str">
        <f t="shared" si="14"/>
        <v>A population of 230 million is expected to benefit from SDGs alignment and climate financing interventions, with a particular focus on the most vulnerable pop</v>
      </c>
      <c r="CE183" s="66" t="str">
        <f t="shared" si="14"/>
        <v>1. No poverty: 2. No hunger: 3. Good health &amp; well being: 4. Quality education: 5. Gender equality: 6. Clean water &amp; sanitation: 7. Affordable &amp; clean energy: 8. Decent work &amp; economic growth: 9. Industry, innovation &amp; infrastructure: 10. Reduced inequalities: 11. Sustainable cities &amp; communities: 12. Responsible consumption &amp; production: 13. Climate action: 14. Life below water: 15. Life on land: 16. Peace, justice &amp; strong institutions: 17. Partnerships for the goals</v>
      </c>
      <c r="CF183" s="66" t="str">
        <f t="shared" si="14"/>
        <v>The project will follow UNDP's standard measurement, reporting and verification practices. It will also follow the best practices of impact investment and conventional commercial investments due diligence and ROI paradigms. Global ESG frameworks and practices will also be deployed.</v>
      </c>
      <c r="CG183" s="66" t="str">
        <f t="shared" si="14"/>
        <v>Ms. Ammara Durrani, Assistant Resident Representative, Chief Development Policy Unit. United Nations Development Programme. Pakistan</v>
      </c>
      <c r="CH183" s="66" t="str">
        <f t="shared" si="14"/>
        <v>Yes, please provide your email address:</v>
      </c>
      <c r="CI183" s="66" t="str">
        <f t="shared" si="14"/>
        <v>ammara.durrani@undp.org</v>
      </c>
    </row>
    <row r="184" spans="1:87" ht="14.5" customHeight="1">
      <c r="A184" s="69" t="s">
        <v>1046</v>
      </c>
      <c r="B184" s="69">
        <v>180</v>
      </c>
      <c r="C184" s="92"/>
      <c r="D184" s="87" t="s">
        <v>1047</v>
      </c>
      <c r="E184" s="66"/>
      <c r="F184" s="66" t="s">
        <v>1059</v>
      </c>
      <c r="G184" s="70" t="s">
        <v>1041</v>
      </c>
      <c r="H184" s="66"/>
      <c r="I184" s="66"/>
      <c r="J184" s="73"/>
      <c r="K184" s="66"/>
      <c r="L184" s="70" t="s">
        <v>892</v>
      </c>
      <c r="M184" s="66" t="str">
        <f>INDEX(bangkok_range,MATCH($D184, bangkok_name,0), MATCH(M$4, bangkok_titles,0))</f>
        <v>Some, small scale.</v>
      </c>
      <c r="N184" s="66"/>
      <c r="O184" s="66"/>
      <c r="P184" s="66"/>
      <c r="Q184" s="66"/>
      <c r="R184" s="66"/>
      <c r="S184" s="66"/>
      <c r="T184" s="66"/>
      <c r="U184" s="66"/>
      <c r="V184" s="66"/>
      <c r="W184" s="83">
        <v>3</v>
      </c>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c r="BW184" s="66"/>
      <c r="BX184" s="66"/>
      <c r="BY184" s="66"/>
      <c r="BZ184" s="66"/>
      <c r="CA184" s="70" t="s">
        <v>79</v>
      </c>
      <c r="CB184" s="66"/>
      <c r="CC184" s="66"/>
      <c r="CD184" s="66"/>
      <c r="CE184" s="66"/>
      <c r="CF184" s="66"/>
      <c r="CG184" s="66"/>
      <c r="CH184" s="66"/>
      <c r="CI184" s="66"/>
    </row>
    <row r="185" spans="1:87" ht="14.5" customHeight="1">
      <c r="A185" s="69" t="s">
        <v>909</v>
      </c>
      <c r="B185" s="69">
        <v>181</v>
      </c>
      <c r="C185" s="92"/>
      <c r="D185" s="87" t="s">
        <v>1048</v>
      </c>
      <c r="E185" s="66"/>
      <c r="F185" s="66" t="s">
        <v>1059</v>
      </c>
      <c r="G185" s="70" t="s">
        <v>1041</v>
      </c>
      <c r="H185" s="66"/>
      <c r="I185" s="66"/>
      <c r="J185" s="73"/>
      <c r="K185" s="66"/>
      <c r="L185" s="70" t="s">
        <v>892</v>
      </c>
      <c r="M185" s="66"/>
      <c r="N185" s="66" t="str">
        <f>INDEX(bangkok_range,MATCH($D185, bangkok_name,0), MATCH(N$4, bangkok_titles,0))</f>
        <v>SouthEast Asia</v>
      </c>
      <c r="O185" s="66" t="str">
        <f>INDEX(bangkok_range,MATCH($D185, bangkok_name,0), MATCH(O$4, bangkok_titles,0))</f>
        <v>Cambodia</v>
      </c>
      <c r="P185" s="66"/>
      <c r="Q185" s="66" t="str">
        <f t="shared" ref="Q185:V185" si="17">INDEX(bangkok_range,MATCH($D185, bangkok_name,0), MATCH(Q$4, bangkok_titles,0))</f>
        <v>Cambodia</v>
      </c>
      <c r="R185" s="66" t="str">
        <f t="shared" si="17"/>
        <v>Ecosystems Based Approach</v>
      </c>
      <c r="S185" s="66" t="str">
        <f t="shared" si="17"/>
        <v>Agroecology</v>
      </c>
      <c r="T185" s="66" t="str">
        <f t="shared" si="17"/>
        <v>Other: Please specify, Soil Organic Carbon sequestration</v>
      </c>
      <c r="U185" s="66" t="str">
        <f t="shared" si="17"/>
        <v>Other, please specify: Technical support and demostration</v>
      </c>
      <c r="V185" s="66" t="str">
        <f t="shared" si="17"/>
        <v>No sponsor</v>
      </c>
      <c r="W185" s="83">
        <v>13.5</v>
      </c>
      <c r="X185" s="66" t="str">
        <f t="shared" ref="X185:BC185" si="18">INDEX(bangkok_range,MATCH($D185, bangkok_name,0), MATCH(X$4, bangkok_titles,0))</f>
        <v>4 years</v>
      </c>
      <c r="Y185" s="66" t="str">
        <f t="shared" si="18"/>
        <v>No public capital invested, but expected in final capital structure</v>
      </c>
      <c r="Z185" s="66" t="str">
        <f t="shared" si="18"/>
        <v>No identified yet</v>
      </c>
      <c r="AA185" s="66" t="str">
        <f t="shared" si="18"/>
        <v>The National Committee of SubNational Democratic Development</v>
      </c>
      <c r="AB185" s="66">
        <f t="shared" si="18"/>
        <v>0</v>
      </c>
      <c r="AC185" s="66" t="str">
        <f t="shared" si="18"/>
        <v>No amount available</v>
      </c>
      <c r="AD185" s="66">
        <f t="shared" si="18"/>
        <v>0</v>
      </c>
      <c r="AE185" s="66" t="str">
        <f t="shared" si="18"/>
        <v>N/A</v>
      </c>
      <c r="AF185" s="66" t="str">
        <f t="shared" si="18"/>
        <v/>
      </c>
      <c r="AG185" s="66" t="str">
        <f t="shared" si="18"/>
        <v>UNDP</v>
      </c>
      <c r="AH185" s="66" t="str">
        <f t="shared" si="18"/>
        <v>Operational risk</v>
      </c>
      <c r="AI185" s="66" t="str">
        <f t="shared" si="18"/>
        <v/>
      </c>
      <c r="AJ185" s="66" t="str">
        <f t="shared" si="18"/>
        <v>UNDP with the National Committee of SubNational Democratic Development</v>
      </c>
      <c r="AK185" s="66">
        <f t="shared" si="18"/>
        <v>0</v>
      </c>
      <c r="AL185" s="66" t="str">
        <f t="shared" si="18"/>
        <v>No</v>
      </c>
      <c r="AM185" s="66">
        <f t="shared" si="18"/>
        <v>0</v>
      </c>
      <c r="AN185" s="66" t="str">
        <f t="shared" si="18"/>
        <v>No</v>
      </c>
      <c r="AO185" s="66">
        <f t="shared" si="18"/>
        <v>0</v>
      </c>
      <c r="AP185" s="66">
        <f t="shared" si="18"/>
        <v>0</v>
      </c>
      <c r="AQ185" s="66">
        <f t="shared" si="18"/>
        <v>0</v>
      </c>
      <c r="AR185" s="66" t="str">
        <f t="shared" si="18"/>
        <v>Conceptual design (concept design and concept note)</v>
      </c>
      <c r="AS185" s="66">
        <f t="shared" si="18"/>
        <v>20222024</v>
      </c>
      <c r="AT185" s="66" t="str">
        <f t="shared" si="18"/>
        <v>2023</v>
      </c>
      <c r="AU185" s="66" t="str">
        <f t="shared" si="18"/>
        <v>2024</v>
      </c>
      <c r="AV185" s="66">
        <f t="shared" si="18"/>
        <v>2024</v>
      </c>
      <c r="AW185" s="66">
        <f t="shared" si="18"/>
        <v>2024</v>
      </c>
      <c r="AX185" s="66" t="str">
        <f t="shared" si="18"/>
        <v>2024</v>
      </c>
      <c r="AY185" s="66" t="str">
        <f t="shared" si="18"/>
        <v>75%</v>
      </c>
      <c r="AZ185" s="66">
        <f t="shared" si="18"/>
        <v>0</v>
      </c>
      <c r="BA185" s="66">
        <f t="shared" si="18"/>
        <v>0</v>
      </c>
      <c r="BB185" s="66" t="str">
        <f t="shared" si="18"/>
        <v>To finalize the design.</v>
      </c>
      <c r="BC185" s="66" t="str">
        <f t="shared" si="18"/>
        <v>To finalize the design</v>
      </c>
      <c r="BD185" s="66" t="str">
        <f t="shared" ref="BD185:CI185" si="19">INDEX(bangkok_range,MATCH($D185, bangkok_name,0), MATCH(BD$4, bangkok_titles,0))</f>
        <v>50000</v>
      </c>
      <c r="BE185" s="66" t="str">
        <f t="shared" si="19"/>
        <v>Grant, please specify which type:</v>
      </c>
      <c r="BF185" s="66">
        <f t="shared" si="19"/>
        <v>0</v>
      </c>
      <c r="BG185" s="66" t="str">
        <f t="shared" si="19"/>
        <v>Finalize the design</v>
      </c>
      <c r="BH185" s="66" t="str">
        <f t="shared" si="19"/>
        <v>50000</v>
      </c>
      <c r="BI185" s="66" t="str">
        <f t="shared" si="19"/>
        <v>Grant, please specify which type:</v>
      </c>
      <c r="BJ185" s="66">
        <f t="shared" si="19"/>
        <v>0</v>
      </c>
      <c r="BK185" s="66">
        <f t="shared" si="19"/>
        <v>0</v>
      </c>
      <c r="BL185" s="66" t="str">
        <f t="shared" si="19"/>
        <v>To get the financial institutes on board</v>
      </c>
      <c r="BM185" s="66">
        <f t="shared" si="19"/>
        <v>0</v>
      </c>
      <c r="BN185" s="66">
        <f t="shared" si="19"/>
        <v>0</v>
      </c>
      <c r="BO185" s="66">
        <f t="shared" si="19"/>
        <v>0</v>
      </c>
      <c r="BP185" s="66">
        <f t="shared" si="19"/>
        <v>0</v>
      </c>
      <c r="BQ185" s="66">
        <f t="shared" si="19"/>
        <v>0</v>
      </c>
      <c r="BR185" s="66">
        <f t="shared" si="19"/>
        <v>0</v>
      </c>
      <c r="BS185" s="66">
        <f t="shared" si="19"/>
        <v>0</v>
      </c>
      <c r="BT185" s="66">
        <f t="shared" si="19"/>
        <v>0</v>
      </c>
      <c r="BU185" s="66">
        <f t="shared" si="19"/>
        <v>0</v>
      </c>
      <c r="BV185" s="66" t="str">
        <f t="shared" si="19"/>
        <v>Yes</v>
      </c>
      <c r="BW185" s="66" t="str">
        <f t="shared" si="19"/>
        <v>13.5 million</v>
      </c>
      <c r="BX185" s="66" t="str">
        <f t="shared" si="19"/>
        <v>To implement the project components to ensure the resilient livelihoods and a greater ability for farmers and communities to adapt to climate change impacts in Cambodia.</v>
      </c>
      <c r="BY185" s="66" t="str">
        <f t="shared" si="19"/>
        <v>Grant, please specify which type:</v>
      </c>
      <c r="BZ185" s="66">
        <f t="shared" si="19"/>
        <v>0</v>
      </c>
      <c r="CA185" s="66" t="str">
        <f t="shared" si="19"/>
        <v>Mitigation  natured based sequestration (e.g., regenerative agriculture): Adaptation &amp; resilience (e.g., flood defences, climate resilient crops)</v>
      </c>
      <c r="CB185" s="66" t="str">
        <f t="shared" si="19"/>
        <v>The project contributes to Cambodia’s commitment to achieving emissions reduction by enhancing Soil Organic Carbon sequestration over approximately 80,000ha in Cambodia’s Battambang Province., The project is delivering adaptation impacts to 98,000 direct beneficiaries plus 240,000 indirect beneficiaries in improved climateresilient sustainable livelihoods., The project contributes to Cambodia’s commitment to achieving emissions reduction by enhancing Soil Organic Carbon sequestration over approximately 80,000ha in Cambodia’s Battambang Province.</v>
      </c>
      <c r="CC185" s="66" t="str">
        <f t="shared" si="19"/>
        <v>The project contributes to Cambodia’s commitment to achieving emissions reduction by enhancing Soil Organic Carbon sequestration over approximately 80,000ha in Cambodia’s Battambang Province.</v>
      </c>
      <c r="CD185" s="66">
        <f t="shared" si="19"/>
        <v>0</v>
      </c>
      <c r="CE185" s="66" t="str">
        <f t="shared" si="19"/>
        <v>1. No poverty: 2. No hunger: 10. Reduced inequalities: 11. Sustainable cities &amp; communities: 15. Life on land</v>
      </c>
      <c r="CF185" s="66" t="str">
        <f t="shared" si="19"/>
        <v>Project based MRV to linked to the national MRV</v>
      </c>
      <c r="CG185" s="66" t="str">
        <f t="shared" si="19"/>
        <v>Paolo Dalla Stella, UNDP</v>
      </c>
      <c r="CH185" s="66" t="str">
        <f t="shared" si="19"/>
        <v>Yes, please provide your email address:</v>
      </c>
      <c r="CI185" s="66" t="str">
        <f t="shared" si="19"/>
        <v>paolo.d.stella@undp.org</v>
      </c>
    </row>
    <row r="186" spans="1:87" ht="14.5" customHeight="1">
      <c r="A186" s="69" t="s">
        <v>1046</v>
      </c>
      <c r="B186" s="69">
        <v>182</v>
      </c>
      <c r="C186" s="92"/>
      <c r="D186" s="87" t="s">
        <v>1049</v>
      </c>
      <c r="E186" s="66"/>
      <c r="F186" s="66" t="s">
        <v>1059</v>
      </c>
      <c r="G186" s="70" t="s">
        <v>1041</v>
      </c>
      <c r="H186" s="66"/>
      <c r="I186" s="66"/>
      <c r="J186" s="73"/>
      <c r="K186" s="66"/>
      <c r="L186" s="70" t="s">
        <v>892</v>
      </c>
      <c r="M186" s="66"/>
      <c r="N186" s="66"/>
      <c r="O186" s="66"/>
      <c r="P186" s="66"/>
      <c r="Q186" s="66"/>
      <c r="R186" s="66"/>
      <c r="S186" s="66"/>
      <c r="T186" s="66"/>
      <c r="U186" s="66"/>
      <c r="V186" s="66"/>
      <c r="W186" s="83">
        <v>26.5</v>
      </c>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c r="BB186" s="66"/>
      <c r="BC186" s="66"/>
      <c r="BD186" s="66"/>
      <c r="BE186" s="66"/>
      <c r="BF186" s="66"/>
      <c r="BG186" s="66"/>
      <c r="BH186" s="66"/>
      <c r="BI186" s="66"/>
      <c r="BJ186" s="66"/>
      <c r="BK186" s="66"/>
      <c r="BL186" s="66"/>
      <c r="BM186" s="66"/>
      <c r="BN186" s="66"/>
      <c r="BO186" s="66"/>
      <c r="BP186" s="66"/>
      <c r="BQ186" s="66"/>
      <c r="BR186" s="66"/>
      <c r="BS186" s="66"/>
      <c r="BT186" s="66"/>
      <c r="BU186" s="66"/>
      <c r="BV186" s="66"/>
      <c r="BW186" s="66"/>
      <c r="BX186" s="66"/>
      <c r="BY186" s="66"/>
      <c r="BZ186" s="66"/>
      <c r="CA186" s="70" t="s">
        <v>79</v>
      </c>
      <c r="CB186" s="66"/>
      <c r="CC186" s="66"/>
      <c r="CD186" s="66"/>
      <c r="CE186" s="66"/>
      <c r="CF186" s="66"/>
      <c r="CG186" s="66"/>
      <c r="CH186" s="66"/>
      <c r="CI186" s="66"/>
    </row>
    <row r="187" spans="1:87" ht="14.5" customHeight="1">
      <c r="A187" s="69" t="s">
        <v>1046</v>
      </c>
      <c r="B187" s="69">
        <v>183</v>
      </c>
      <c r="C187" s="92"/>
      <c r="D187" s="87" t="s">
        <v>1050</v>
      </c>
      <c r="E187" s="66"/>
      <c r="F187" s="66" t="s">
        <v>1059</v>
      </c>
      <c r="G187" s="70" t="s">
        <v>1041</v>
      </c>
      <c r="H187" s="66"/>
      <c r="I187" s="66"/>
      <c r="J187" s="73"/>
      <c r="K187" s="66"/>
      <c r="L187" s="70" t="s">
        <v>892</v>
      </c>
      <c r="M187" s="66"/>
      <c r="N187" s="66"/>
      <c r="O187" s="66"/>
      <c r="P187" s="66"/>
      <c r="Q187" s="66"/>
      <c r="R187" s="66"/>
      <c r="S187" s="66"/>
      <c r="T187" s="66"/>
      <c r="U187" s="66"/>
      <c r="V187" s="66"/>
      <c r="W187" s="83">
        <v>103</v>
      </c>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6"/>
      <c r="BJ187" s="66"/>
      <c r="BK187" s="66"/>
      <c r="BL187" s="66"/>
      <c r="BM187" s="66"/>
      <c r="BN187" s="66"/>
      <c r="BO187" s="66"/>
      <c r="BP187" s="66"/>
      <c r="BQ187" s="66"/>
      <c r="BR187" s="66"/>
      <c r="BS187" s="66"/>
      <c r="BT187" s="66"/>
      <c r="BU187" s="66"/>
      <c r="BV187" s="66"/>
      <c r="BW187" s="66"/>
      <c r="BX187" s="66"/>
      <c r="BY187" s="66"/>
      <c r="BZ187" s="66"/>
      <c r="CA187" s="70" t="s">
        <v>79</v>
      </c>
      <c r="CB187" s="66"/>
      <c r="CC187" s="66"/>
      <c r="CD187" s="66"/>
      <c r="CE187" s="66"/>
      <c r="CF187" s="66"/>
      <c r="CG187" s="66"/>
      <c r="CH187" s="66"/>
      <c r="CI187" s="66"/>
    </row>
    <row r="188" spans="1:87" ht="14.5" customHeight="1">
      <c r="A188" s="69" t="s">
        <v>1046</v>
      </c>
      <c r="B188" s="69">
        <v>184</v>
      </c>
      <c r="C188" s="92"/>
      <c r="D188" s="87" t="s">
        <v>1051</v>
      </c>
      <c r="E188" s="66"/>
      <c r="F188" s="66" t="s">
        <v>1059</v>
      </c>
      <c r="G188" s="70" t="s">
        <v>1041</v>
      </c>
      <c r="H188" s="66"/>
      <c r="I188" s="66"/>
      <c r="J188" s="73"/>
      <c r="K188" s="66"/>
      <c r="L188" s="70" t="s">
        <v>892</v>
      </c>
      <c r="M188" s="66"/>
      <c r="N188" s="66"/>
      <c r="O188" s="66"/>
      <c r="P188" s="66"/>
      <c r="Q188" s="66"/>
      <c r="R188" s="66"/>
      <c r="S188" s="66"/>
      <c r="T188" s="66"/>
      <c r="U188" s="66"/>
      <c r="V188" s="66"/>
      <c r="W188" s="83">
        <v>66</v>
      </c>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6"/>
      <c r="BC188" s="66"/>
      <c r="BD188" s="66"/>
      <c r="BE188" s="66"/>
      <c r="BF188" s="66"/>
      <c r="BG188" s="66"/>
      <c r="BH188" s="66"/>
      <c r="BI188" s="66"/>
      <c r="BJ188" s="66"/>
      <c r="BK188" s="66"/>
      <c r="BL188" s="66"/>
      <c r="BM188" s="66"/>
      <c r="BN188" s="66"/>
      <c r="BO188" s="66"/>
      <c r="BP188" s="66"/>
      <c r="BQ188" s="66"/>
      <c r="BR188" s="66"/>
      <c r="BS188" s="66"/>
      <c r="BT188" s="66"/>
      <c r="BU188" s="66"/>
      <c r="BV188" s="66"/>
      <c r="BW188" s="66"/>
      <c r="BX188" s="66"/>
      <c r="BY188" s="66"/>
      <c r="BZ188" s="66"/>
      <c r="CA188" s="70" t="s">
        <v>79</v>
      </c>
      <c r="CB188" s="66"/>
      <c r="CC188" s="66"/>
      <c r="CD188" s="66"/>
      <c r="CE188" s="66"/>
      <c r="CF188" s="66"/>
      <c r="CG188" s="66"/>
      <c r="CH188" s="66"/>
      <c r="CI188" s="66"/>
    </row>
    <row r="189" spans="1:87" ht="14.5" customHeight="1">
      <c r="A189" s="69" t="s">
        <v>1046</v>
      </c>
      <c r="B189" s="69">
        <v>185</v>
      </c>
      <c r="C189" s="92"/>
      <c r="D189" s="87" t="s">
        <v>1052</v>
      </c>
      <c r="E189" s="66"/>
      <c r="F189" s="66" t="s">
        <v>1059</v>
      </c>
      <c r="G189" s="70" t="s">
        <v>1041</v>
      </c>
      <c r="H189" s="66"/>
      <c r="I189" s="66"/>
      <c r="J189" s="73"/>
      <c r="K189" s="66"/>
      <c r="L189" s="70" t="s">
        <v>892</v>
      </c>
      <c r="M189" s="66"/>
      <c r="N189" s="66"/>
      <c r="O189" s="66"/>
      <c r="P189" s="66"/>
      <c r="Q189" s="66"/>
      <c r="R189" s="66"/>
      <c r="S189" s="66"/>
      <c r="T189" s="66"/>
      <c r="U189" s="66"/>
      <c r="V189" s="66"/>
      <c r="W189" s="83">
        <v>2.2999999999999998</v>
      </c>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6"/>
      <c r="BC189" s="66"/>
      <c r="BD189" s="66"/>
      <c r="BE189" s="66"/>
      <c r="BF189" s="66"/>
      <c r="BG189" s="66"/>
      <c r="BH189" s="66"/>
      <c r="BI189" s="66"/>
      <c r="BJ189" s="66"/>
      <c r="BK189" s="66"/>
      <c r="BL189" s="66"/>
      <c r="BM189" s="66"/>
      <c r="BN189" s="66"/>
      <c r="BO189" s="66"/>
      <c r="BP189" s="66"/>
      <c r="BQ189" s="66"/>
      <c r="BR189" s="66"/>
      <c r="BS189" s="66"/>
      <c r="BT189" s="66"/>
      <c r="BU189" s="66"/>
      <c r="BV189" s="66"/>
      <c r="BW189" s="66"/>
      <c r="BX189" s="66"/>
      <c r="BY189" s="66"/>
      <c r="BZ189" s="66"/>
      <c r="CA189" s="70" t="s">
        <v>70</v>
      </c>
      <c r="CB189" s="66"/>
      <c r="CC189" s="66"/>
      <c r="CD189" s="66"/>
      <c r="CE189" s="66"/>
      <c r="CF189" s="66"/>
      <c r="CG189" s="66"/>
      <c r="CH189" s="66"/>
      <c r="CI189" s="66"/>
    </row>
    <row r="190" spans="1:87" ht="14.5" customHeight="1">
      <c r="A190" s="69" t="s">
        <v>1046</v>
      </c>
      <c r="B190" s="69">
        <v>186</v>
      </c>
      <c r="C190" s="92"/>
      <c r="D190" s="87" t="s">
        <v>1054</v>
      </c>
      <c r="E190" s="66"/>
      <c r="F190" s="66" t="s">
        <v>1059</v>
      </c>
      <c r="G190" s="70" t="s">
        <v>1041</v>
      </c>
      <c r="H190" s="66"/>
      <c r="I190" s="66"/>
      <c r="J190" s="73"/>
      <c r="K190" s="66"/>
      <c r="L190" s="70" t="s">
        <v>892</v>
      </c>
      <c r="M190" s="66"/>
      <c r="N190" s="66"/>
      <c r="O190" s="66"/>
      <c r="P190" s="66"/>
      <c r="Q190" s="66"/>
      <c r="R190" s="66"/>
      <c r="S190" s="66"/>
      <c r="T190" s="66"/>
      <c r="U190" s="66"/>
      <c r="V190" s="66"/>
      <c r="W190" s="83">
        <v>2300</v>
      </c>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6"/>
      <c r="BC190" s="66"/>
      <c r="BD190" s="66"/>
      <c r="BE190" s="66"/>
      <c r="BF190" s="66"/>
      <c r="BG190" s="66"/>
      <c r="BH190" s="66"/>
      <c r="BI190" s="66"/>
      <c r="BJ190" s="66"/>
      <c r="BK190" s="66"/>
      <c r="BL190" s="66"/>
      <c r="BM190" s="66"/>
      <c r="BN190" s="66"/>
      <c r="BO190" s="66"/>
      <c r="BP190" s="66"/>
      <c r="BQ190" s="66"/>
      <c r="BR190" s="66"/>
      <c r="BS190" s="66"/>
      <c r="BT190" s="66"/>
      <c r="BU190" s="66"/>
      <c r="BV190" s="66"/>
      <c r="BW190" s="66"/>
      <c r="BX190" s="66"/>
      <c r="BY190" s="66"/>
      <c r="BZ190" s="66"/>
      <c r="CA190" s="70" t="s">
        <v>79</v>
      </c>
      <c r="CB190" s="66"/>
      <c r="CC190" s="66"/>
      <c r="CD190" s="66"/>
      <c r="CE190" s="66"/>
      <c r="CF190" s="66"/>
      <c r="CG190" s="66"/>
      <c r="CH190" s="66"/>
      <c r="CI190" s="66"/>
    </row>
    <row r="191" spans="1:87" ht="14.5" customHeight="1">
      <c r="A191" s="69" t="s">
        <v>1046</v>
      </c>
      <c r="B191" s="69">
        <v>187</v>
      </c>
      <c r="C191" s="92"/>
      <c r="D191" s="87" t="s">
        <v>2983</v>
      </c>
      <c r="E191" s="66"/>
      <c r="F191" s="66" t="s">
        <v>1059</v>
      </c>
      <c r="G191" s="70" t="s">
        <v>1041</v>
      </c>
      <c r="H191" s="66"/>
      <c r="I191" s="66"/>
      <c r="J191" s="73"/>
      <c r="K191" s="66"/>
      <c r="L191" s="70" t="s">
        <v>892</v>
      </c>
      <c r="M191" s="66"/>
      <c r="N191" s="66"/>
      <c r="O191" s="66" t="s">
        <v>1089</v>
      </c>
      <c r="P191" s="66"/>
      <c r="Q191" s="66"/>
      <c r="R191" s="66"/>
      <c r="S191" s="66"/>
      <c r="T191" s="66"/>
      <c r="U191" s="66"/>
      <c r="V191" s="66"/>
      <c r="W191" s="83">
        <v>1500</v>
      </c>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70" t="s">
        <v>79</v>
      </c>
      <c r="CB191" s="66"/>
      <c r="CC191" s="66"/>
      <c r="CD191" s="66"/>
      <c r="CE191" s="66"/>
      <c r="CF191" s="66"/>
      <c r="CG191" s="66"/>
      <c r="CH191" s="66"/>
      <c r="CI191" s="66"/>
    </row>
    <row r="192" spans="1:87" ht="14.5" hidden="1" customHeight="1">
      <c r="A192" s="69" t="s">
        <v>910</v>
      </c>
      <c r="B192" s="69">
        <v>188</v>
      </c>
      <c r="C192" s="92"/>
      <c r="D192" s="66" t="s">
        <v>714</v>
      </c>
      <c r="E192" s="66" t="s">
        <v>719</v>
      </c>
      <c r="F192" s="66" t="s">
        <v>1059</v>
      </c>
      <c r="G192" s="70" t="s">
        <v>1041</v>
      </c>
      <c r="H192" s="66"/>
      <c r="I192" s="66"/>
      <c r="J192" s="73">
        <v>1</v>
      </c>
      <c r="K192" s="66"/>
      <c r="L192" s="70" t="s">
        <v>1038</v>
      </c>
      <c r="M192" s="66" t="e">
        <f t="shared" ref="M192:M223" si="20">INDEX(bangkok_range,MATCH($D192, bangkok_name,0), MATCH(M$4, bangkok_titles,0))</f>
        <v>#N/A</v>
      </c>
      <c r="N192" s="66" t="s">
        <v>893</v>
      </c>
      <c r="O192" s="66" t="s">
        <v>676</v>
      </c>
      <c r="P192" s="66" t="s">
        <v>1069</v>
      </c>
      <c r="Q192" s="66" t="s">
        <v>718</v>
      </c>
      <c r="R192" s="66" t="s">
        <v>715</v>
      </c>
      <c r="S192" s="66"/>
      <c r="T192" s="66"/>
      <c r="U192" s="66"/>
      <c r="V192" s="66"/>
      <c r="W192" s="84">
        <v>1000</v>
      </c>
      <c r="X192" s="66"/>
      <c r="Y192" s="66"/>
      <c r="Z192" s="66"/>
      <c r="AA192" s="66"/>
      <c r="AB192" s="66"/>
      <c r="AC192" s="66" t="s">
        <v>721</v>
      </c>
      <c r="AD192" s="66"/>
      <c r="AE192" s="66"/>
      <c r="AF192" s="66"/>
      <c r="AG192" s="66"/>
      <c r="AH192" s="66"/>
      <c r="AI192" s="66"/>
      <c r="AJ192" s="66"/>
      <c r="AK192" s="66"/>
      <c r="AL192" s="66"/>
      <c r="AM192" s="66"/>
      <c r="AN192" s="66"/>
      <c r="AO192" s="66"/>
      <c r="AP192" s="66"/>
      <c r="AQ192" s="66"/>
      <c r="AR192" s="70" t="s">
        <v>45</v>
      </c>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70" t="s">
        <v>79</v>
      </c>
      <c r="CB192" s="66"/>
      <c r="CC192" s="66"/>
      <c r="CD192" s="66"/>
      <c r="CE192" s="66"/>
      <c r="CF192" s="66"/>
      <c r="CG192" s="66"/>
      <c r="CH192" s="66"/>
      <c r="CI192" s="66"/>
    </row>
    <row r="193" spans="1:87" ht="14.5" hidden="1" customHeight="1">
      <c r="A193" s="69" t="s">
        <v>910</v>
      </c>
      <c r="B193" s="69">
        <v>189</v>
      </c>
      <c r="C193" s="92"/>
      <c r="D193" s="66" t="s">
        <v>723</v>
      </c>
      <c r="E193" s="66" t="s">
        <v>725</v>
      </c>
      <c r="F193" s="70" t="s">
        <v>1060</v>
      </c>
      <c r="G193" s="70" t="s">
        <v>1063</v>
      </c>
      <c r="H193" s="66"/>
      <c r="I193" s="66"/>
      <c r="J193" s="73">
        <v>1</v>
      </c>
      <c r="K193" s="66"/>
      <c r="L193" s="70" t="s">
        <v>1038</v>
      </c>
      <c r="M193" s="66" t="e">
        <f t="shared" si="20"/>
        <v>#N/A</v>
      </c>
      <c r="N193" s="66" t="s">
        <v>893</v>
      </c>
      <c r="O193" s="66" t="s">
        <v>676</v>
      </c>
      <c r="P193" s="66" t="s">
        <v>1069</v>
      </c>
      <c r="Q193" s="66" t="s">
        <v>724</v>
      </c>
      <c r="R193" s="66" t="s">
        <v>715</v>
      </c>
      <c r="S193" s="66"/>
      <c r="T193" s="66"/>
      <c r="U193" s="66"/>
      <c r="V193" s="66"/>
      <c r="W193" s="84">
        <v>245</v>
      </c>
      <c r="X193" s="66"/>
      <c r="Y193" s="66"/>
      <c r="Z193" s="66"/>
      <c r="AA193" s="66"/>
      <c r="AB193" s="66"/>
      <c r="AC193" s="66" t="s">
        <v>727</v>
      </c>
      <c r="AD193" s="66"/>
      <c r="AE193" s="66"/>
      <c r="AF193" s="66"/>
      <c r="AG193" s="66"/>
      <c r="AH193" s="66"/>
      <c r="AI193" s="66"/>
      <c r="AJ193" s="66"/>
      <c r="AK193" s="66"/>
      <c r="AL193" s="66"/>
      <c r="AM193" s="66"/>
      <c r="AN193" s="66"/>
      <c r="AO193" s="66"/>
      <c r="AP193" s="66"/>
      <c r="AQ193" s="66"/>
      <c r="AR193" s="70" t="s">
        <v>45</v>
      </c>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66"/>
      <c r="CB193" s="66"/>
      <c r="CC193" s="66"/>
      <c r="CD193" s="66"/>
      <c r="CE193" s="66"/>
      <c r="CF193" s="66"/>
      <c r="CG193" s="66"/>
      <c r="CH193" s="66"/>
      <c r="CI193" s="66"/>
    </row>
    <row r="194" spans="1:87" ht="14.5" hidden="1" customHeight="1">
      <c r="A194" s="69" t="s">
        <v>910</v>
      </c>
      <c r="B194" s="69">
        <v>190</v>
      </c>
      <c r="C194" s="92"/>
      <c r="D194" s="66" t="s">
        <v>728</v>
      </c>
      <c r="E194" s="66" t="s">
        <v>730</v>
      </c>
      <c r="F194" s="70" t="s">
        <v>1060</v>
      </c>
      <c r="G194" s="70" t="s">
        <v>1063</v>
      </c>
      <c r="H194" s="66"/>
      <c r="I194" s="66"/>
      <c r="J194" s="73">
        <v>1</v>
      </c>
      <c r="K194" s="66"/>
      <c r="L194" s="70" t="s">
        <v>1038</v>
      </c>
      <c r="M194" s="66" t="e">
        <f t="shared" si="20"/>
        <v>#N/A</v>
      </c>
      <c r="N194" s="66" t="s">
        <v>893</v>
      </c>
      <c r="O194" s="66" t="s">
        <v>676</v>
      </c>
      <c r="P194" s="66" t="s">
        <v>1069</v>
      </c>
      <c r="Q194" s="66" t="s">
        <v>729</v>
      </c>
      <c r="R194" s="66" t="s">
        <v>715</v>
      </c>
      <c r="S194" s="66"/>
      <c r="T194" s="66"/>
      <c r="U194" s="66"/>
      <c r="V194" s="66"/>
      <c r="W194" s="84">
        <v>2400</v>
      </c>
      <c r="X194" s="66"/>
      <c r="Y194" s="66"/>
      <c r="Z194" s="66"/>
      <c r="AA194" s="66"/>
      <c r="AB194" s="66"/>
      <c r="AC194" s="66"/>
      <c r="AD194" s="66"/>
      <c r="AE194" s="66"/>
      <c r="AF194" s="66"/>
      <c r="AG194" s="66"/>
      <c r="AH194" s="66"/>
      <c r="AI194" s="66"/>
      <c r="AJ194" s="66"/>
      <c r="AK194" s="66"/>
      <c r="AL194" s="66"/>
      <c r="AM194" s="66"/>
      <c r="AN194" s="66"/>
      <c r="AO194" s="66"/>
      <c r="AP194" s="66"/>
      <c r="AQ194" s="66"/>
      <c r="AR194" s="70" t="s">
        <v>45</v>
      </c>
      <c r="AS194" s="66"/>
      <c r="AT194" s="66"/>
      <c r="AU194" s="66"/>
      <c r="AV194" s="66"/>
      <c r="AW194" s="66"/>
      <c r="AX194" s="66"/>
      <c r="AY194" s="66"/>
      <c r="AZ194" s="66"/>
      <c r="BA194" s="66"/>
      <c r="BB194" s="66"/>
      <c r="BC194" s="66"/>
      <c r="BD194" s="66"/>
      <c r="BE194" s="66"/>
      <c r="BF194" s="66"/>
      <c r="BG194" s="66"/>
      <c r="BH194" s="66"/>
      <c r="BI194" s="66"/>
      <c r="BJ194" s="66"/>
      <c r="BK194" s="66"/>
      <c r="BL194" s="66"/>
      <c r="BM194" s="66"/>
      <c r="BN194" s="66"/>
      <c r="BO194" s="66"/>
      <c r="BP194" s="66"/>
      <c r="BQ194" s="66"/>
      <c r="BR194" s="66"/>
      <c r="BS194" s="66"/>
      <c r="BT194" s="66"/>
      <c r="BU194" s="66"/>
      <c r="BV194" s="66"/>
      <c r="BW194" s="66"/>
      <c r="BX194" s="66"/>
      <c r="BY194" s="66"/>
      <c r="BZ194" s="66"/>
      <c r="CA194" s="66"/>
      <c r="CB194" s="66"/>
      <c r="CC194" s="66"/>
      <c r="CD194" s="66"/>
      <c r="CE194" s="66"/>
      <c r="CF194" s="66"/>
      <c r="CG194" s="66"/>
      <c r="CH194" s="66"/>
      <c r="CI194" s="66"/>
    </row>
    <row r="195" spans="1:87" ht="14.5" hidden="1" customHeight="1">
      <c r="A195" s="69" t="s">
        <v>910</v>
      </c>
      <c r="B195" s="69">
        <v>191</v>
      </c>
      <c r="C195" s="92"/>
      <c r="D195" s="66" t="s">
        <v>732</v>
      </c>
      <c r="E195" s="66" t="s">
        <v>735</v>
      </c>
      <c r="F195" s="70" t="s">
        <v>1060</v>
      </c>
      <c r="G195" s="70" t="s">
        <v>1063</v>
      </c>
      <c r="H195" s="66"/>
      <c r="I195" s="66"/>
      <c r="J195" s="73">
        <v>1</v>
      </c>
      <c r="K195" s="66"/>
      <c r="L195" s="70" t="s">
        <v>1038</v>
      </c>
      <c r="M195" s="66" t="e">
        <f t="shared" si="20"/>
        <v>#N/A</v>
      </c>
      <c r="N195" s="66" t="s">
        <v>894</v>
      </c>
      <c r="O195" s="66" t="s">
        <v>734</v>
      </c>
      <c r="P195" s="66" t="s">
        <v>1069</v>
      </c>
      <c r="Q195" s="66" t="s">
        <v>733</v>
      </c>
      <c r="R195" s="66" t="s">
        <v>715</v>
      </c>
      <c r="S195" s="66"/>
      <c r="T195" s="66"/>
      <c r="U195" s="66"/>
      <c r="V195" s="66"/>
      <c r="W195" s="84">
        <v>7000</v>
      </c>
      <c r="X195" s="66"/>
      <c r="Y195" s="66"/>
      <c r="Z195" s="66"/>
      <c r="AA195" s="66"/>
      <c r="AB195" s="66"/>
      <c r="AC195" s="66"/>
      <c r="AD195" s="66"/>
      <c r="AE195" s="66"/>
      <c r="AF195" s="66"/>
      <c r="AG195" s="66"/>
      <c r="AH195" s="66"/>
      <c r="AI195" s="66"/>
      <c r="AJ195" s="66"/>
      <c r="AK195" s="66"/>
      <c r="AL195" s="66"/>
      <c r="AM195" s="66"/>
      <c r="AN195" s="66"/>
      <c r="AO195" s="66"/>
      <c r="AP195" s="66"/>
      <c r="AQ195" s="66"/>
      <c r="AR195" s="66" t="s">
        <v>633</v>
      </c>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c r="BV195" s="66"/>
      <c r="BW195" s="66"/>
      <c r="BX195" s="66"/>
      <c r="BY195" s="66"/>
      <c r="BZ195" s="66"/>
      <c r="CA195" s="66"/>
      <c r="CB195" s="66"/>
      <c r="CC195" s="66"/>
      <c r="CD195" s="66"/>
      <c r="CE195" s="66"/>
      <c r="CF195" s="66"/>
      <c r="CG195" s="66"/>
      <c r="CH195" s="66"/>
      <c r="CI195" s="66"/>
    </row>
    <row r="196" spans="1:87" ht="14.5" hidden="1" customHeight="1">
      <c r="A196" s="69" t="s">
        <v>910</v>
      </c>
      <c r="B196" s="69">
        <v>192</v>
      </c>
      <c r="C196" s="92"/>
      <c r="D196" s="66" t="s">
        <v>737</v>
      </c>
      <c r="E196" s="66" t="s">
        <v>740</v>
      </c>
      <c r="F196" s="70" t="s">
        <v>1060</v>
      </c>
      <c r="G196" s="70" t="s">
        <v>1063</v>
      </c>
      <c r="H196" s="66"/>
      <c r="I196" s="66"/>
      <c r="J196" s="73">
        <v>1</v>
      </c>
      <c r="K196" s="66"/>
      <c r="L196" s="70" t="s">
        <v>1038</v>
      </c>
      <c r="M196" s="66" t="e">
        <f t="shared" si="20"/>
        <v>#N/A</v>
      </c>
      <c r="N196" s="66" t="s">
        <v>889</v>
      </c>
      <c r="O196" s="66" t="s">
        <v>739</v>
      </c>
      <c r="P196" s="82" t="s">
        <v>1068</v>
      </c>
      <c r="Q196" s="66" t="s">
        <v>738</v>
      </c>
      <c r="R196" s="66" t="s">
        <v>715</v>
      </c>
      <c r="S196" s="66"/>
      <c r="T196" s="66"/>
      <c r="U196" s="66"/>
      <c r="V196" s="66"/>
      <c r="W196" s="84">
        <v>4</v>
      </c>
      <c r="X196" s="66"/>
      <c r="Y196" s="66"/>
      <c r="Z196" s="66"/>
      <c r="AA196" s="66"/>
      <c r="AB196" s="66"/>
      <c r="AC196" s="66"/>
      <c r="AD196" s="66"/>
      <c r="AE196" s="66"/>
      <c r="AF196" s="66"/>
      <c r="AG196" s="66"/>
      <c r="AH196" s="66"/>
      <c r="AI196" s="66"/>
      <c r="AJ196" s="66"/>
      <c r="AK196" s="66"/>
      <c r="AL196" s="66"/>
      <c r="AM196" s="66"/>
      <c r="AN196" s="66"/>
      <c r="AO196" s="66"/>
      <c r="AP196" s="66"/>
      <c r="AQ196" s="66"/>
      <c r="AR196" s="66" t="s">
        <v>633</v>
      </c>
      <c r="AS196" s="66"/>
      <c r="AT196" s="66"/>
      <c r="AU196" s="66"/>
      <c r="AV196" s="66"/>
      <c r="AW196" s="66"/>
      <c r="AX196" s="66"/>
      <c r="AY196" s="66"/>
      <c r="AZ196" s="66"/>
      <c r="BA196" s="66"/>
      <c r="BB196" s="66"/>
      <c r="BC196" s="66"/>
      <c r="BD196" s="66"/>
      <c r="BE196" s="66"/>
      <c r="BF196" s="66"/>
      <c r="BG196" s="66"/>
      <c r="BH196" s="66"/>
      <c r="BI196" s="66"/>
      <c r="BJ196" s="66"/>
      <c r="BK196" s="66"/>
      <c r="BL196" s="66"/>
      <c r="BM196" s="66"/>
      <c r="BN196" s="66"/>
      <c r="BO196" s="66"/>
      <c r="BP196" s="66"/>
      <c r="BQ196" s="66"/>
      <c r="BR196" s="66"/>
      <c r="BS196" s="66"/>
      <c r="BT196" s="66"/>
      <c r="BU196" s="66"/>
      <c r="BV196" s="66"/>
      <c r="BW196" s="66"/>
      <c r="BX196" s="66"/>
      <c r="BY196" s="66"/>
      <c r="BZ196" s="66"/>
      <c r="CA196" s="66"/>
      <c r="CB196" s="66"/>
      <c r="CC196" s="66"/>
      <c r="CD196" s="66"/>
      <c r="CE196" s="66"/>
      <c r="CF196" s="66"/>
      <c r="CG196" s="66"/>
      <c r="CH196" s="66"/>
      <c r="CI196" s="66"/>
    </row>
    <row r="197" spans="1:87" ht="14.5" hidden="1" customHeight="1">
      <c r="A197" s="69" t="s">
        <v>910</v>
      </c>
      <c r="B197" s="69">
        <v>193</v>
      </c>
      <c r="C197" s="92"/>
      <c r="D197" s="66" t="s">
        <v>742</v>
      </c>
      <c r="E197" s="66" t="s">
        <v>748</v>
      </c>
      <c r="F197" s="66" t="s">
        <v>1059</v>
      </c>
      <c r="G197" s="70" t="s">
        <v>1041</v>
      </c>
      <c r="H197" s="66"/>
      <c r="I197" s="66"/>
      <c r="J197" s="73">
        <v>1</v>
      </c>
      <c r="K197" s="66"/>
      <c r="L197" s="70" t="s">
        <v>1038</v>
      </c>
      <c r="M197" s="66" t="e">
        <f t="shared" si="20"/>
        <v>#N/A</v>
      </c>
      <c r="N197" s="66" t="s">
        <v>894</v>
      </c>
      <c r="O197" s="66" t="s">
        <v>747</v>
      </c>
      <c r="P197" s="66" t="s">
        <v>1066</v>
      </c>
      <c r="Q197" s="66" t="s">
        <v>746</v>
      </c>
      <c r="R197" s="66" t="s">
        <v>743</v>
      </c>
      <c r="S197" s="66"/>
      <c r="T197" s="66"/>
      <c r="U197" s="66"/>
      <c r="V197" s="66"/>
      <c r="W197" s="84">
        <v>2.5</v>
      </c>
      <c r="X197" s="66"/>
      <c r="Y197" s="66"/>
      <c r="Z197" s="66"/>
      <c r="AA197" s="66"/>
      <c r="AB197" s="66"/>
      <c r="AC197" s="66"/>
      <c r="AD197" s="66"/>
      <c r="AE197" s="66"/>
      <c r="AF197" s="66"/>
      <c r="AG197" s="66"/>
      <c r="AH197" s="66"/>
      <c r="AI197" s="66"/>
      <c r="AJ197" s="66" t="s">
        <v>751</v>
      </c>
      <c r="AK197" s="66"/>
      <c r="AL197" s="66"/>
      <c r="AM197" s="66"/>
      <c r="AN197" s="66"/>
      <c r="AO197" s="66"/>
      <c r="AP197" s="66"/>
      <c r="AQ197" s="66"/>
      <c r="AR197" s="66" t="s">
        <v>641</v>
      </c>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c r="BV197" s="66"/>
      <c r="BW197" s="66"/>
      <c r="BX197" s="66"/>
      <c r="BY197" s="66"/>
      <c r="BZ197" s="66"/>
      <c r="CA197" s="70" t="s">
        <v>79</v>
      </c>
      <c r="CB197" s="66"/>
      <c r="CC197" s="66"/>
      <c r="CD197" s="66"/>
      <c r="CE197" s="66"/>
      <c r="CF197" s="66"/>
      <c r="CG197" s="66"/>
      <c r="CH197" s="66"/>
      <c r="CI197" s="66"/>
    </row>
    <row r="198" spans="1:87" ht="14.5" hidden="1" customHeight="1">
      <c r="A198" s="69" t="s">
        <v>910</v>
      </c>
      <c r="B198" s="69">
        <v>194</v>
      </c>
      <c r="C198" s="92"/>
      <c r="D198" s="66" t="s">
        <v>753</v>
      </c>
      <c r="E198" s="66" t="s">
        <v>755</v>
      </c>
      <c r="F198" s="70" t="s">
        <v>1060</v>
      </c>
      <c r="G198" s="70" t="s">
        <v>1063</v>
      </c>
      <c r="H198" s="66"/>
      <c r="I198" s="66"/>
      <c r="J198" s="73">
        <v>1</v>
      </c>
      <c r="K198" s="66"/>
      <c r="L198" s="70" t="s">
        <v>1038</v>
      </c>
      <c r="M198" s="66" t="e">
        <f t="shared" si="20"/>
        <v>#N/A</v>
      </c>
      <c r="N198" s="66" t="s">
        <v>894</v>
      </c>
      <c r="O198" s="66" t="s">
        <v>747</v>
      </c>
      <c r="P198" s="66" t="s">
        <v>1066</v>
      </c>
      <c r="Q198" s="66" t="s">
        <v>746</v>
      </c>
      <c r="R198" s="66" t="s">
        <v>743</v>
      </c>
      <c r="S198" s="66"/>
      <c r="T198" s="66"/>
      <c r="U198" s="66"/>
      <c r="V198" s="66"/>
      <c r="W198" s="84">
        <v>70</v>
      </c>
      <c r="X198" s="66"/>
      <c r="Y198" s="66"/>
      <c r="Z198" s="66"/>
      <c r="AA198" s="66"/>
      <c r="AB198" s="66"/>
      <c r="AC198" s="66"/>
      <c r="AD198" s="66"/>
      <c r="AE198" s="66"/>
      <c r="AF198" s="66"/>
      <c r="AG198" s="66"/>
      <c r="AH198" s="66"/>
      <c r="AI198" s="66"/>
      <c r="AJ198" s="66" t="s">
        <v>758</v>
      </c>
      <c r="AK198" s="66"/>
      <c r="AL198" s="66"/>
      <c r="AM198" s="66"/>
      <c r="AN198" s="66"/>
      <c r="AO198" s="66"/>
      <c r="AP198" s="66"/>
      <c r="AQ198" s="66"/>
      <c r="AR198" s="66" t="s">
        <v>641</v>
      </c>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66"/>
      <c r="CB198" s="66"/>
      <c r="CC198" s="66"/>
      <c r="CD198" s="66"/>
      <c r="CE198" s="66"/>
      <c r="CF198" s="66"/>
      <c r="CG198" s="66"/>
      <c r="CH198" s="66"/>
      <c r="CI198" s="66"/>
    </row>
    <row r="199" spans="1:87" ht="14.5" hidden="1" customHeight="1">
      <c r="A199" s="69" t="s">
        <v>910</v>
      </c>
      <c r="B199" s="69">
        <v>195</v>
      </c>
      <c r="C199" s="92"/>
      <c r="D199" s="66" t="s">
        <v>760</v>
      </c>
      <c r="E199" s="66" t="s">
        <v>761</v>
      </c>
      <c r="F199" s="70" t="s">
        <v>1060</v>
      </c>
      <c r="G199" s="70" t="s">
        <v>1063</v>
      </c>
      <c r="H199" s="66"/>
      <c r="I199" s="66"/>
      <c r="J199" s="73">
        <v>1</v>
      </c>
      <c r="K199" s="66"/>
      <c r="L199" s="70" t="s">
        <v>1038</v>
      </c>
      <c r="M199" s="66" t="e">
        <f t="shared" si="20"/>
        <v>#N/A</v>
      </c>
      <c r="N199" s="66" t="s">
        <v>894</v>
      </c>
      <c r="O199" s="66" t="s">
        <v>747</v>
      </c>
      <c r="P199" s="66" t="s">
        <v>1066</v>
      </c>
      <c r="Q199" s="66" t="s">
        <v>746</v>
      </c>
      <c r="R199" s="66" t="s">
        <v>743</v>
      </c>
      <c r="S199" s="66"/>
      <c r="T199" s="66"/>
      <c r="U199" s="66"/>
      <c r="V199" s="66"/>
      <c r="W199" s="84">
        <v>2</v>
      </c>
      <c r="X199" s="66"/>
      <c r="Y199" s="66"/>
      <c r="Z199" s="66"/>
      <c r="AA199" s="66"/>
      <c r="AB199" s="66"/>
      <c r="AC199" s="66"/>
      <c r="AD199" s="66"/>
      <c r="AE199" s="66"/>
      <c r="AF199" s="66"/>
      <c r="AG199" s="66"/>
      <c r="AH199" s="66"/>
      <c r="AI199" s="66"/>
      <c r="AJ199" s="66" t="s">
        <v>751</v>
      </c>
      <c r="AK199" s="66"/>
      <c r="AL199" s="66"/>
      <c r="AM199" s="66"/>
      <c r="AN199" s="66"/>
      <c r="AO199" s="66"/>
      <c r="AP199" s="66"/>
      <c r="AQ199" s="66"/>
      <c r="AR199" s="66" t="s">
        <v>641</v>
      </c>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6"/>
      <c r="CG199" s="66"/>
      <c r="CH199" s="66"/>
      <c r="CI199" s="66"/>
    </row>
    <row r="200" spans="1:87" ht="14.5" hidden="1" customHeight="1">
      <c r="A200" s="69" t="s">
        <v>910</v>
      </c>
      <c r="B200" s="69">
        <v>196</v>
      </c>
      <c r="C200" s="92"/>
      <c r="D200" s="66" t="s">
        <v>765</v>
      </c>
      <c r="E200" s="66" t="s">
        <v>767</v>
      </c>
      <c r="F200" s="70" t="s">
        <v>1060</v>
      </c>
      <c r="G200" s="70" t="s">
        <v>1063</v>
      </c>
      <c r="H200" s="66"/>
      <c r="I200" s="66"/>
      <c r="J200" s="73">
        <v>1</v>
      </c>
      <c r="K200" s="66"/>
      <c r="L200" s="70" t="s">
        <v>1038</v>
      </c>
      <c r="M200" s="66" t="e">
        <f t="shared" si="20"/>
        <v>#N/A</v>
      </c>
      <c r="N200" s="66" t="s">
        <v>894</v>
      </c>
      <c r="O200" s="66" t="s">
        <v>747</v>
      </c>
      <c r="P200" s="66" t="s">
        <v>1066</v>
      </c>
      <c r="Q200" s="66" t="s">
        <v>766</v>
      </c>
      <c r="R200" s="66" t="s">
        <v>715</v>
      </c>
      <c r="S200" s="66"/>
      <c r="T200" s="66"/>
      <c r="U200" s="66"/>
      <c r="V200" s="66"/>
      <c r="W200" s="84">
        <v>4.5</v>
      </c>
      <c r="X200" s="66"/>
      <c r="Y200" s="66"/>
      <c r="Z200" s="66"/>
      <c r="AA200" s="66"/>
      <c r="AB200" s="66"/>
      <c r="AC200" s="66"/>
      <c r="AD200" s="66"/>
      <c r="AE200" s="66"/>
      <c r="AF200" s="66"/>
      <c r="AG200" s="66"/>
      <c r="AH200" s="66"/>
      <c r="AI200" s="66"/>
      <c r="AJ200" s="66" t="s">
        <v>770</v>
      </c>
      <c r="AK200" s="66"/>
      <c r="AL200" s="66"/>
      <c r="AM200" s="66"/>
      <c r="AN200" s="66"/>
      <c r="AO200" s="66"/>
      <c r="AP200" s="66"/>
      <c r="AQ200" s="66"/>
      <c r="AR200" s="66" t="s">
        <v>641</v>
      </c>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I200" s="66"/>
    </row>
    <row r="201" spans="1:87" ht="14.5" hidden="1" customHeight="1">
      <c r="A201" s="69" t="s">
        <v>910</v>
      </c>
      <c r="B201" s="69">
        <v>197</v>
      </c>
      <c r="C201" s="92"/>
      <c r="D201" s="66" t="s">
        <v>771</v>
      </c>
      <c r="E201" s="66" t="s">
        <v>773</v>
      </c>
      <c r="F201" s="70" t="s">
        <v>1060</v>
      </c>
      <c r="G201" s="70" t="s">
        <v>1063</v>
      </c>
      <c r="H201" s="66"/>
      <c r="I201" s="66"/>
      <c r="J201" s="73">
        <v>1</v>
      </c>
      <c r="K201" s="66"/>
      <c r="L201" s="70" t="s">
        <v>1038</v>
      </c>
      <c r="M201" s="66" t="e">
        <f t="shared" si="20"/>
        <v>#N/A</v>
      </c>
      <c r="N201" s="66" t="s">
        <v>894</v>
      </c>
      <c r="O201" s="66" t="s">
        <v>747</v>
      </c>
      <c r="P201" s="66" t="s">
        <v>1066</v>
      </c>
      <c r="Q201" s="66" t="s">
        <v>772</v>
      </c>
      <c r="R201" s="66" t="s">
        <v>743</v>
      </c>
      <c r="S201" s="66"/>
      <c r="T201" s="66"/>
      <c r="U201" s="66"/>
      <c r="V201" s="66"/>
      <c r="W201" s="84">
        <v>420</v>
      </c>
      <c r="X201" s="66"/>
      <c r="Y201" s="66"/>
      <c r="Z201" s="66"/>
      <c r="AA201" s="66"/>
      <c r="AB201" s="66"/>
      <c r="AC201" s="66"/>
      <c r="AD201" s="66"/>
      <c r="AE201" s="66"/>
      <c r="AF201" s="66"/>
      <c r="AG201" s="66"/>
      <c r="AH201" s="66"/>
      <c r="AI201" s="66"/>
      <c r="AJ201" s="66" t="s">
        <v>770</v>
      </c>
      <c r="AK201" s="66"/>
      <c r="AL201" s="66"/>
      <c r="AM201" s="66"/>
      <c r="AN201" s="66"/>
      <c r="AO201" s="66"/>
      <c r="AP201" s="66"/>
      <c r="AQ201" s="66"/>
      <c r="AR201" s="66" t="s">
        <v>641</v>
      </c>
      <c r="AS201" s="66"/>
      <c r="AT201" s="66"/>
      <c r="AU201" s="66"/>
      <c r="AV201" s="66"/>
      <c r="AW201" s="66"/>
      <c r="AX201" s="66"/>
      <c r="AY201" s="66"/>
      <c r="AZ201" s="66"/>
      <c r="BA201" s="66"/>
      <c r="BB201" s="66"/>
      <c r="BC201" s="66"/>
      <c r="BD201" s="66"/>
      <c r="BE201" s="66"/>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6"/>
      <c r="CG201" s="66"/>
      <c r="CH201" s="66"/>
      <c r="CI201" s="66"/>
    </row>
    <row r="202" spans="1:87" ht="14.5" hidden="1" customHeight="1">
      <c r="A202" s="69" t="s">
        <v>910</v>
      </c>
      <c r="B202" s="69">
        <v>198</v>
      </c>
      <c r="C202" s="92"/>
      <c r="D202" s="66" t="s">
        <v>777</v>
      </c>
      <c r="E202" s="66" t="s">
        <v>778</v>
      </c>
      <c r="F202" s="70" t="s">
        <v>1060</v>
      </c>
      <c r="G202" s="70" t="s">
        <v>1063</v>
      </c>
      <c r="H202" s="66"/>
      <c r="I202" s="66"/>
      <c r="J202" s="73">
        <v>1</v>
      </c>
      <c r="K202" s="66"/>
      <c r="L202" s="70" t="s">
        <v>1038</v>
      </c>
      <c r="M202" s="66" t="e">
        <f t="shared" si="20"/>
        <v>#N/A</v>
      </c>
      <c r="N202" s="66" t="s">
        <v>894</v>
      </c>
      <c r="O202" s="66" t="s">
        <v>747</v>
      </c>
      <c r="P202" s="66" t="s">
        <v>1066</v>
      </c>
      <c r="Q202" s="66" t="s">
        <v>747</v>
      </c>
      <c r="R202" s="66" t="s">
        <v>715</v>
      </c>
      <c r="S202" s="66"/>
      <c r="T202" s="66"/>
      <c r="U202" s="66"/>
      <c r="V202" s="66"/>
      <c r="W202" s="84">
        <v>10</v>
      </c>
      <c r="X202" s="66"/>
      <c r="Y202" s="66"/>
      <c r="Z202" s="66"/>
      <c r="AA202" s="66"/>
      <c r="AB202" s="66"/>
      <c r="AC202" s="66"/>
      <c r="AD202" s="66"/>
      <c r="AE202" s="66"/>
      <c r="AF202" s="66"/>
      <c r="AG202" s="66"/>
      <c r="AH202" s="66"/>
      <c r="AI202" s="66"/>
      <c r="AJ202" s="66"/>
      <c r="AK202" s="66"/>
      <c r="AL202" s="66"/>
      <c r="AM202" s="66"/>
      <c r="AN202" s="66"/>
      <c r="AO202" s="66"/>
      <c r="AP202" s="66"/>
      <c r="AQ202" s="66"/>
      <c r="AR202" s="66" t="s">
        <v>641</v>
      </c>
      <c r="AS202" s="66"/>
      <c r="AT202" s="66"/>
      <c r="AU202" s="66"/>
      <c r="AV202" s="66"/>
      <c r="AW202" s="66"/>
      <c r="AX202" s="66"/>
      <c r="AY202" s="66"/>
      <c r="AZ202" s="66"/>
      <c r="BA202" s="66"/>
      <c r="BB202" s="66"/>
      <c r="BC202" s="66"/>
      <c r="BD202" s="66"/>
      <c r="BE202" s="66"/>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6"/>
      <c r="CG202" s="66"/>
      <c r="CH202" s="66"/>
      <c r="CI202" s="66"/>
    </row>
    <row r="203" spans="1:87" ht="14.5" hidden="1" customHeight="1">
      <c r="A203" s="69" t="s">
        <v>910</v>
      </c>
      <c r="B203" s="69">
        <v>199</v>
      </c>
      <c r="C203" s="92"/>
      <c r="D203" s="66" t="s">
        <v>781</v>
      </c>
      <c r="E203" s="66" t="s">
        <v>782</v>
      </c>
      <c r="F203" s="70" t="s">
        <v>1060</v>
      </c>
      <c r="G203" s="70" t="s">
        <v>1063</v>
      </c>
      <c r="H203" s="66"/>
      <c r="I203" s="66"/>
      <c r="J203" s="73">
        <v>1</v>
      </c>
      <c r="K203" s="66"/>
      <c r="L203" s="70" t="s">
        <v>1038</v>
      </c>
      <c r="M203" s="66" t="e">
        <f t="shared" si="20"/>
        <v>#N/A</v>
      </c>
      <c r="N203" s="66" t="s">
        <v>894</v>
      </c>
      <c r="O203" s="66" t="s">
        <v>747</v>
      </c>
      <c r="P203" s="66" t="s">
        <v>1066</v>
      </c>
      <c r="Q203" s="66" t="s">
        <v>747</v>
      </c>
      <c r="R203" s="66" t="s">
        <v>715</v>
      </c>
      <c r="S203" s="66"/>
      <c r="T203" s="66"/>
      <c r="U203" s="66"/>
      <c r="V203" s="66"/>
      <c r="W203" s="84">
        <v>136</v>
      </c>
      <c r="X203" s="66"/>
      <c r="Y203" s="66"/>
      <c r="Z203" s="66"/>
      <c r="AA203" s="66"/>
      <c r="AB203" s="66"/>
      <c r="AC203" s="66"/>
      <c r="AD203" s="66"/>
      <c r="AE203" s="66"/>
      <c r="AF203" s="66"/>
      <c r="AG203" s="66"/>
      <c r="AH203" s="66"/>
      <c r="AI203" s="66"/>
      <c r="AJ203" s="66"/>
      <c r="AK203" s="66"/>
      <c r="AL203" s="66"/>
      <c r="AM203" s="66"/>
      <c r="AN203" s="66"/>
      <c r="AO203" s="66"/>
      <c r="AP203" s="66"/>
      <c r="AQ203" s="66"/>
      <c r="AR203" s="66" t="s">
        <v>641</v>
      </c>
      <c r="AS203" s="66"/>
      <c r="AT203" s="66"/>
      <c r="AU203" s="66"/>
      <c r="AV203" s="66"/>
      <c r="AW203" s="66"/>
      <c r="AX203" s="66"/>
      <c r="AY203" s="66"/>
      <c r="AZ203" s="66"/>
      <c r="BA203" s="66"/>
      <c r="BB203" s="66"/>
      <c r="BC203" s="66"/>
      <c r="BD203" s="66"/>
      <c r="BE203" s="66"/>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6"/>
      <c r="CG203" s="66"/>
      <c r="CH203" s="66"/>
      <c r="CI203" s="66"/>
    </row>
    <row r="204" spans="1:87" ht="14.5" hidden="1" customHeight="1">
      <c r="A204" s="69" t="s">
        <v>910</v>
      </c>
      <c r="B204" s="69">
        <v>200</v>
      </c>
      <c r="C204" s="92"/>
      <c r="D204" s="66" t="s">
        <v>785</v>
      </c>
      <c r="E204" s="66" t="s">
        <v>786</v>
      </c>
      <c r="F204" s="70" t="s">
        <v>1060</v>
      </c>
      <c r="G204" s="70" t="s">
        <v>1063</v>
      </c>
      <c r="H204" s="66"/>
      <c r="I204" s="66"/>
      <c r="J204" s="73">
        <v>1</v>
      </c>
      <c r="K204" s="66"/>
      <c r="L204" s="70" t="s">
        <v>1038</v>
      </c>
      <c r="M204" s="66" t="e">
        <f t="shared" si="20"/>
        <v>#N/A</v>
      </c>
      <c r="N204" s="66" t="s">
        <v>894</v>
      </c>
      <c r="O204" s="66" t="s">
        <v>747</v>
      </c>
      <c r="P204" s="66" t="s">
        <v>1066</v>
      </c>
      <c r="Q204" s="66" t="s">
        <v>747</v>
      </c>
      <c r="R204" s="66" t="s">
        <v>715</v>
      </c>
      <c r="S204" s="66"/>
      <c r="T204" s="66"/>
      <c r="U204" s="66"/>
      <c r="V204" s="66"/>
      <c r="W204" s="84">
        <v>100</v>
      </c>
      <c r="X204" s="66"/>
      <c r="Y204" s="66"/>
      <c r="Z204" s="66"/>
      <c r="AA204" s="66"/>
      <c r="AB204" s="66"/>
      <c r="AC204" s="66"/>
      <c r="AD204" s="66"/>
      <c r="AE204" s="66"/>
      <c r="AF204" s="66"/>
      <c r="AG204" s="66"/>
      <c r="AH204" s="66"/>
      <c r="AI204" s="66"/>
      <c r="AJ204" s="66"/>
      <c r="AK204" s="66"/>
      <c r="AL204" s="66"/>
      <c r="AM204" s="66"/>
      <c r="AN204" s="66"/>
      <c r="AO204" s="66"/>
      <c r="AP204" s="66"/>
      <c r="AQ204" s="66"/>
      <c r="AR204" s="66" t="s">
        <v>641</v>
      </c>
      <c r="AS204" s="66"/>
      <c r="AT204" s="66"/>
      <c r="AU204" s="66"/>
      <c r="AV204" s="66"/>
      <c r="AW204" s="66"/>
      <c r="AX204" s="66"/>
      <c r="AY204" s="66"/>
      <c r="AZ204" s="66"/>
      <c r="BA204" s="66"/>
      <c r="BB204" s="66"/>
      <c r="BC204" s="66"/>
      <c r="BD204" s="66"/>
      <c r="BE204" s="66"/>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66"/>
      <c r="CB204" s="66"/>
      <c r="CC204" s="66"/>
      <c r="CD204" s="66"/>
      <c r="CE204" s="66"/>
      <c r="CF204" s="66"/>
      <c r="CG204" s="66"/>
      <c r="CH204" s="66"/>
      <c r="CI204" s="66"/>
    </row>
    <row r="205" spans="1:87" ht="14.5" hidden="1" customHeight="1">
      <c r="A205" s="69" t="s">
        <v>910</v>
      </c>
      <c r="B205" s="69">
        <v>201</v>
      </c>
      <c r="C205" s="92"/>
      <c r="D205" s="66" t="s">
        <v>789</v>
      </c>
      <c r="E205" s="66" t="s">
        <v>791</v>
      </c>
      <c r="F205" s="70" t="s">
        <v>1060</v>
      </c>
      <c r="G205" s="70" t="s">
        <v>1063</v>
      </c>
      <c r="H205" s="66"/>
      <c r="I205" s="66"/>
      <c r="J205" s="73">
        <v>1</v>
      </c>
      <c r="K205" s="66"/>
      <c r="L205" s="70" t="s">
        <v>1038</v>
      </c>
      <c r="M205" s="66" t="e">
        <f t="shared" si="20"/>
        <v>#N/A</v>
      </c>
      <c r="N205" s="66" t="s">
        <v>894</v>
      </c>
      <c r="O205" s="66" t="s">
        <v>747</v>
      </c>
      <c r="P205" s="66" t="s">
        <v>1066</v>
      </c>
      <c r="Q205" s="66" t="s">
        <v>790</v>
      </c>
      <c r="R205" s="66" t="s">
        <v>715</v>
      </c>
      <c r="S205" s="66"/>
      <c r="T205" s="66"/>
      <c r="U205" s="66"/>
      <c r="V205" s="66"/>
      <c r="W205" s="84">
        <v>1.0793900000000001</v>
      </c>
      <c r="X205" s="66"/>
      <c r="Y205" s="66"/>
      <c r="Z205" s="66"/>
      <c r="AA205" s="66"/>
      <c r="AB205" s="66"/>
      <c r="AC205" s="66"/>
      <c r="AD205" s="66"/>
      <c r="AE205" s="66"/>
      <c r="AF205" s="66"/>
      <c r="AG205" s="66"/>
      <c r="AH205" s="66"/>
      <c r="AI205" s="66"/>
      <c r="AJ205" s="66" t="s">
        <v>793</v>
      </c>
      <c r="AK205" s="66"/>
      <c r="AL205" s="66"/>
      <c r="AM205" s="66"/>
      <c r="AN205" s="66"/>
      <c r="AO205" s="66"/>
      <c r="AP205" s="66"/>
      <c r="AQ205" s="66"/>
      <c r="AR205" s="66" t="s">
        <v>641</v>
      </c>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row>
    <row r="206" spans="1:87" ht="14.5" hidden="1" customHeight="1">
      <c r="A206" s="69" t="s">
        <v>910</v>
      </c>
      <c r="B206" s="69">
        <v>202</v>
      </c>
      <c r="C206" s="92"/>
      <c r="D206" s="66" t="s">
        <v>795</v>
      </c>
      <c r="E206" s="66" t="s">
        <v>797</v>
      </c>
      <c r="F206" s="70" t="s">
        <v>1060</v>
      </c>
      <c r="G206" s="70" t="s">
        <v>1063</v>
      </c>
      <c r="H206" s="66"/>
      <c r="I206" s="66"/>
      <c r="J206" s="73">
        <v>1</v>
      </c>
      <c r="K206" s="66"/>
      <c r="L206" s="70" t="s">
        <v>1038</v>
      </c>
      <c r="M206" s="66" t="e">
        <f t="shared" si="20"/>
        <v>#N/A</v>
      </c>
      <c r="N206" s="66" t="s">
        <v>894</v>
      </c>
      <c r="O206" s="66" t="s">
        <v>747</v>
      </c>
      <c r="P206" s="66" t="s">
        <v>1066</v>
      </c>
      <c r="Q206" s="66" t="s">
        <v>796</v>
      </c>
      <c r="R206" s="66" t="s">
        <v>715</v>
      </c>
      <c r="S206" s="66"/>
      <c r="T206" s="66"/>
      <c r="U206" s="66"/>
      <c r="V206" s="66"/>
      <c r="W206" s="84">
        <v>2.8389470000000001</v>
      </c>
      <c r="X206" s="66"/>
      <c r="Y206" s="66"/>
      <c r="Z206" s="66"/>
      <c r="AA206" s="66"/>
      <c r="AB206" s="66"/>
      <c r="AC206" s="66"/>
      <c r="AD206" s="66"/>
      <c r="AE206" s="66"/>
      <c r="AF206" s="66"/>
      <c r="AG206" s="66"/>
      <c r="AH206" s="66"/>
      <c r="AI206" s="66"/>
      <c r="AJ206" s="66" t="s">
        <v>799</v>
      </c>
      <c r="AK206" s="66"/>
      <c r="AL206" s="66"/>
      <c r="AM206" s="66"/>
      <c r="AN206" s="66"/>
      <c r="AO206" s="66"/>
      <c r="AP206" s="66"/>
      <c r="AQ206" s="66"/>
      <c r="AR206" s="66" t="s">
        <v>641</v>
      </c>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row>
    <row r="207" spans="1:87" ht="14.5" hidden="1" customHeight="1">
      <c r="A207" s="69" t="s">
        <v>910</v>
      </c>
      <c r="B207" s="69">
        <v>203</v>
      </c>
      <c r="C207" s="92"/>
      <c r="D207" s="66" t="s">
        <v>801</v>
      </c>
      <c r="E207" s="66" t="s">
        <v>802</v>
      </c>
      <c r="F207" s="70" t="s">
        <v>1060</v>
      </c>
      <c r="G207" s="70" t="s">
        <v>1063</v>
      </c>
      <c r="H207" s="66"/>
      <c r="I207" s="66"/>
      <c r="J207" s="73">
        <v>1</v>
      </c>
      <c r="K207" s="66"/>
      <c r="L207" s="70" t="s">
        <v>1038</v>
      </c>
      <c r="M207" s="66" t="e">
        <f t="shared" si="20"/>
        <v>#N/A</v>
      </c>
      <c r="N207" s="66" t="s">
        <v>893</v>
      </c>
      <c r="O207" s="66" t="s">
        <v>676</v>
      </c>
      <c r="P207" s="66" t="s">
        <v>1069</v>
      </c>
      <c r="Q207" s="66" t="s">
        <v>676</v>
      </c>
      <c r="R207" s="66" t="s">
        <v>715</v>
      </c>
      <c r="S207" s="66"/>
      <c r="T207" s="66"/>
      <c r="U207" s="66"/>
      <c r="V207" s="66"/>
      <c r="W207" s="84">
        <v>350</v>
      </c>
      <c r="X207" s="66"/>
      <c r="Y207" s="66"/>
      <c r="Z207" s="66"/>
      <c r="AA207" s="66"/>
      <c r="AB207" s="66"/>
      <c r="AC207" s="66"/>
      <c r="AD207" s="66"/>
      <c r="AE207" s="66"/>
      <c r="AF207" s="66"/>
      <c r="AG207" s="66"/>
      <c r="AH207" s="66"/>
      <c r="AI207" s="66"/>
      <c r="AJ207" s="66" t="s">
        <v>804</v>
      </c>
      <c r="AK207" s="66"/>
      <c r="AL207" s="66"/>
      <c r="AM207" s="66"/>
      <c r="AN207" s="66"/>
      <c r="AO207" s="66"/>
      <c r="AP207" s="66"/>
      <c r="AQ207" s="66"/>
      <c r="AR207" s="66" t="s">
        <v>641</v>
      </c>
      <c r="AS207" s="66"/>
      <c r="AT207" s="66"/>
      <c r="AU207" s="66"/>
      <c r="AV207" s="66"/>
      <c r="AW207" s="66"/>
      <c r="AX207" s="66"/>
      <c r="AY207" s="66"/>
      <c r="AZ207" s="66"/>
      <c r="BA207" s="66"/>
      <c r="BB207" s="66"/>
      <c r="BC207" s="66"/>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row>
    <row r="208" spans="1:87" ht="14.5" hidden="1" customHeight="1">
      <c r="A208" s="69" t="s">
        <v>910</v>
      </c>
      <c r="B208" s="69">
        <v>204</v>
      </c>
      <c r="C208" s="92"/>
      <c r="D208" s="66" t="s">
        <v>805</v>
      </c>
      <c r="E208" s="66" t="s">
        <v>807</v>
      </c>
      <c r="F208" s="70" t="s">
        <v>1060</v>
      </c>
      <c r="G208" s="70" t="s">
        <v>1063</v>
      </c>
      <c r="H208" s="66"/>
      <c r="I208" s="66"/>
      <c r="J208" s="73">
        <v>1</v>
      </c>
      <c r="K208" s="66"/>
      <c r="L208" s="70" t="s">
        <v>1038</v>
      </c>
      <c r="M208" s="66" t="e">
        <f t="shared" si="20"/>
        <v>#N/A</v>
      </c>
      <c r="N208" s="66" t="s">
        <v>895</v>
      </c>
      <c r="O208" s="66" t="s">
        <v>806</v>
      </c>
      <c r="P208" s="82" t="s">
        <v>1068</v>
      </c>
      <c r="Q208" s="66" t="s">
        <v>806</v>
      </c>
      <c r="R208" s="66" t="s">
        <v>715</v>
      </c>
      <c r="S208" s="66"/>
      <c r="T208" s="66"/>
      <c r="U208" s="66"/>
      <c r="V208" s="66"/>
      <c r="W208" s="84">
        <v>1250</v>
      </c>
      <c r="X208" s="66"/>
      <c r="Y208" s="66"/>
      <c r="Z208" s="66"/>
      <c r="AA208" s="66"/>
      <c r="AB208" s="66"/>
      <c r="AC208" s="66"/>
      <c r="AD208" s="66"/>
      <c r="AE208" s="66"/>
      <c r="AF208" s="66"/>
      <c r="AG208" s="66"/>
      <c r="AH208" s="66"/>
      <c r="AI208" s="66"/>
      <c r="AJ208" s="66" t="s">
        <v>809</v>
      </c>
      <c r="AK208" s="66"/>
      <c r="AL208" s="66"/>
      <c r="AM208" s="66"/>
      <c r="AN208" s="66"/>
      <c r="AO208" s="66"/>
      <c r="AP208" s="66"/>
      <c r="AQ208" s="66"/>
      <c r="AR208" s="66" t="s">
        <v>641</v>
      </c>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row>
    <row r="209" spans="1:87" ht="14.5" hidden="1" customHeight="1">
      <c r="A209" s="69" t="s">
        <v>910</v>
      </c>
      <c r="B209" s="69">
        <v>205</v>
      </c>
      <c r="C209" s="92"/>
      <c r="D209" s="66" t="s">
        <v>811</v>
      </c>
      <c r="E209" s="66" t="s">
        <v>812</v>
      </c>
      <c r="F209" s="70" t="s">
        <v>1060</v>
      </c>
      <c r="G209" s="70" t="s">
        <v>1063</v>
      </c>
      <c r="H209" s="66"/>
      <c r="I209" s="66"/>
      <c r="J209" s="73">
        <v>1</v>
      </c>
      <c r="K209" s="66"/>
      <c r="L209" s="70" t="s">
        <v>1038</v>
      </c>
      <c r="M209" s="66" t="e">
        <f t="shared" si="20"/>
        <v>#N/A</v>
      </c>
      <c r="N209" s="66" t="s">
        <v>889</v>
      </c>
      <c r="O209" s="66" t="s">
        <v>739</v>
      </c>
      <c r="P209" s="82" t="s">
        <v>1068</v>
      </c>
      <c r="Q209" s="66" t="s">
        <v>739</v>
      </c>
      <c r="R209" s="66" t="s">
        <v>715</v>
      </c>
      <c r="S209" s="66"/>
      <c r="T209" s="66"/>
      <c r="U209" s="66"/>
      <c r="V209" s="66"/>
      <c r="W209" s="84">
        <v>30</v>
      </c>
      <c r="X209" s="66"/>
      <c r="Y209" s="66"/>
      <c r="Z209" s="66"/>
      <c r="AA209" s="66"/>
      <c r="AB209" s="66"/>
      <c r="AC209" s="66"/>
      <c r="AD209" s="66"/>
      <c r="AE209" s="66"/>
      <c r="AF209" s="66"/>
      <c r="AG209" s="66"/>
      <c r="AH209" s="66"/>
      <c r="AI209" s="66"/>
      <c r="AJ209" s="66" t="s">
        <v>815</v>
      </c>
      <c r="AK209" s="66"/>
      <c r="AL209" s="66"/>
      <c r="AM209" s="66"/>
      <c r="AN209" s="66"/>
      <c r="AO209" s="66"/>
      <c r="AP209" s="66"/>
      <c r="AQ209" s="66"/>
      <c r="AR209" s="66" t="s">
        <v>641</v>
      </c>
      <c r="AS209" s="66"/>
      <c r="AT209" s="66"/>
      <c r="AU209" s="66"/>
      <c r="AV209" s="66"/>
      <c r="AW209" s="66"/>
      <c r="AX209" s="66"/>
      <c r="AY209" s="66"/>
      <c r="AZ209" s="66"/>
      <c r="BA209" s="66"/>
      <c r="BB209" s="66"/>
      <c r="BC209" s="66"/>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row>
    <row r="210" spans="1:87" ht="14.5" hidden="1" customHeight="1">
      <c r="A210" s="69" t="s">
        <v>910</v>
      </c>
      <c r="B210" s="69">
        <v>206</v>
      </c>
      <c r="C210" s="92"/>
      <c r="D210" s="66" t="s">
        <v>817</v>
      </c>
      <c r="E210" s="66" t="s">
        <v>819</v>
      </c>
      <c r="F210" s="70" t="s">
        <v>1060</v>
      </c>
      <c r="G210" s="70" t="s">
        <v>1063</v>
      </c>
      <c r="H210" s="66"/>
      <c r="I210" s="66"/>
      <c r="J210" s="73">
        <v>1</v>
      </c>
      <c r="K210" s="66"/>
      <c r="L210" s="70" t="s">
        <v>1038</v>
      </c>
      <c r="M210" s="66" t="e">
        <f t="shared" si="20"/>
        <v>#N/A</v>
      </c>
      <c r="N210" s="66" t="s">
        <v>889</v>
      </c>
      <c r="O210" s="66" t="s">
        <v>818</v>
      </c>
      <c r="P210" s="66" t="s">
        <v>1069</v>
      </c>
      <c r="Q210" s="66" t="s">
        <v>818</v>
      </c>
      <c r="R210" s="66" t="s">
        <v>715</v>
      </c>
      <c r="S210" s="66"/>
      <c r="T210" s="66"/>
      <c r="U210" s="66"/>
      <c r="V210" s="66"/>
      <c r="W210" s="84">
        <v>20</v>
      </c>
      <c r="X210" s="66"/>
      <c r="Y210" s="66"/>
      <c r="Z210" s="66"/>
      <c r="AA210" s="66"/>
      <c r="AB210" s="66"/>
      <c r="AC210" s="66"/>
      <c r="AD210" s="66"/>
      <c r="AE210" s="66"/>
      <c r="AF210" s="66"/>
      <c r="AG210" s="66"/>
      <c r="AH210" s="66"/>
      <c r="AI210" s="66"/>
      <c r="AJ210" s="66" t="s">
        <v>821</v>
      </c>
      <c r="AK210" s="66"/>
      <c r="AL210" s="66"/>
      <c r="AM210" s="66"/>
      <c r="AN210" s="66"/>
      <c r="AO210" s="66"/>
      <c r="AP210" s="66"/>
      <c r="AQ210" s="66"/>
      <c r="AR210" s="66" t="s">
        <v>641</v>
      </c>
      <c r="AS210" s="66"/>
      <c r="AT210" s="66"/>
      <c r="AU210" s="66"/>
      <c r="AV210" s="66"/>
      <c r="AW210" s="66"/>
      <c r="AX210" s="66"/>
      <c r="AY210" s="66"/>
      <c r="AZ210" s="66"/>
      <c r="BA210" s="66"/>
      <c r="BB210" s="66"/>
      <c r="BC210" s="66"/>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row>
    <row r="211" spans="1:87" ht="14.5" hidden="1" customHeight="1">
      <c r="A211" s="69" t="s">
        <v>910</v>
      </c>
      <c r="B211" s="69">
        <v>207</v>
      </c>
      <c r="C211" s="92"/>
      <c r="D211" s="66" t="s">
        <v>823</v>
      </c>
      <c r="E211" s="66" t="s">
        <v>825</v>
      </c>
      <c r="F211" s="70" t="s">
        <v>1060</v>
      </c>
      <c r="G211" s="70" t="s">
        <v>1063</v>
      </c>
      <c r="H211" s="66"/>
      <c r="I211" s="66"/>
      <c r="J211" s="73">
        <v>1</v>
      </c>
      <c r="K211" s="66"/>
      <c r="L211" s="70" t="s">
        <v>1038</v>
      </c>
      <c r="M211" s="66" t="e">
        <f t="shared" si="20"/>
        <v>#N/A</v>
      </c>
      <c r="N211" s="66" t="s">
        <v>889</v>
      </c>
      <c r="O211" s="66" t="s">
        <v>824</v>
      </c>
      <c r="P211" s="66" t="s">
        <v>1068</v>
      </c>
      <c r="Q211" s="66" t="s">
        <v>824</v>
      </c>
      <c r="R211" s="66" t="s">
        <v>715</v>
      </c>
      <c r="S211" s="66"/>
      <c r="T211" s="66"/>
      <c r="U211" s="66"/>
      <c r="V211" s="66"/>
      <c r="W211" s="84">
        <v>5.5</v>
      </c>
      <c r="X211" s="66"/>
      <c r="Y211" s="66"/>
      <c r="Z211" s="66"/>
      <c r="AA211" s="66"/>
      <c r="AB211" s="66"/>
      <c r="AC211" s="66"/>
      <c r="AD211" s="66"/>
      <c r="AE211" s="66"/>
      <c r="AF211" s="66"/>
      <c r="AG211" s="66"/>
      <c r="AH211" s="66"/>
      <c r="AI211" s="66"/>
      <c r="AJ211" s="66" t="s">
        <v>827</v>
      </c>
      <c r="AK211" s="66"/>
      <c r="AL211" s="66"/>
      <c r="AM211" s="66"/>
      <c r="AN211" s="66"/>
      <c r="AO211" s="66"/>
      <c r="AP211" s="66"/>
      <c r="AQ211" s="66"/>
      <c r="AR211" s="66" t="s">
        <v>641</v>
      </c>
      <c r="AS211" s="66"/>
      <c r="AT211" s="66"/>
      <c r="AU211" s="66"/>
      <c r="AV211" s="66"/>
      <c r="AW211" s="66"/>
      <c r="AX211" s="66"/>
      <c r="AY211" s="66"/>
      <c r="AZ211" s="66"/>
      <c r="BA211" s="66"/>
      <c r="BB211" s="66"/>
      <c r="BC211" s="66"/>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row>
    <row r="212" spans="1:87" ht="14.5" hidden="1" customHeight="1">
      <c r="A212" s="69" t="s">
        <v>910</v>
      </c>
      <c r="B212" s="69">
        <v>208</v>
      </c>
      <c r="C212" s="92"/>
      <c r="D212" s="66" t="s">
        <v>829</v>
      </c>
      <c r="E212" s="66" t="s">
        <v>831</v>
      </c>
      <c r="F212" s="70" t="s">
        <v>1060</v>
      </c>
      <c r="G212" s="70" t="s">
        <v>1063</v>
      </c>
      <c r="H212" s="66"/>
      <c r="I212" s="66"/>
      <c r="J212" s="73">
        <v>1</v>
      </c>
      <c r="K212" s="66"/>
      <c r="L212" s="70" t="s">
        <v>1038</v>
      </c>
      <c r="M212" s="66" t="e">
        <f t="shared" si="20"/>
        <v>#N/A</v>
      </c>
      <c r="N212" s="66" t="s">
        <v>889</v>
      </c>
      <c r="O212" s="66" t="s">
        <v>824</v>
      </c>
      <c r="P212" s="66" t="s">
        <v>1068</v>
      </c>
      <c r="Q212" s="66" t="s">
        <v>830</v>
      </c>
      <c r="R212" s="66" t="s">
        <v>715</v>
      </c>
      <c r="S212" s="66"/>
      <c r="T212" s="66"/>
      <c r="U212" s="66"/>
      <c r="V212" s="66"/>
      <c r="W212" s="84">
        <v>8.6</v>
      </c>
      <c r="X212" s="66"/>
      <c r="Y212" s="66"/>
      <c r="Z212" s="66"/>
      <c r="AA212" s="66"/>
      <c r="AB212" s="66"/>
      <c r="AC212" s="66"/>
      <c r="AD212" s="66"/>
      <c r="AE212" s="66"/>
      <c r="AF212" s="66"/>
      <c r="AG212" s="66"/>
      <c r="AH212" s="66"/>
      <c r="AI212" s="66"/>
      <c r="AJ212" s="66" t="s">
        <v>833</v>
      </c>
      <c r="AK212" s="66"/>
      <c r="AL212" s="66"/>
      <c r="AM212" s="66"/>
      <c r="AN212" s="66"/>
      <c r="AO212" s="66"/>
      <c r="AP212" s="66"/>
      <c r="AQ212" s="66"/>
      <c r="AR212" s="66" t="s">
        <v>641</v>
      </c>
      <c r="AS212" s="66"/>
      <c r="AT212" s="66"/>
      <c r="AU212" s="66"/>
      <c r="AV212" s="66"/>
      <c r="AW212" s="66"/>
      <c r="AX212" s="66"/>
      <c r="AY212" s="66"/>
      <c r="AZ212" s="66"/>
      <c r="BA212" s="66"/>
      <c r="BB212" s="66"/>
      <c r="BC212" s="66"/>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row>
    <row r="213" spans="1:87" ht="14.5" hidden="1" customHeight="1">
      <c r="A213" s="69" t="s">
        <v>910</v>
      </c>
      <c r="B213" s="69">
        <v>209</v>
      </c>
      <c r="C213" s="92"/>
      <c r="D213" s="66" t="s">
        <v>835</v>
      </c>
      <c r="E213" s="66" t="s">
        <v>837</v>
      </c>
      <c r="F213" s="70" t="s">
        <v>1060</v>
      </c>
      <c r="G213" s="70" t="s">
        <v>1063</v>
      </c>
      <c r="H213" s="66"/>
      <c r="I213" s="66"/>
      <c r="J213" s="73">
        <v>1</v>
      </c>
      <c r="K213" s="66"/>
      <c r="L213" s="70" t="s">
        <v>1038</v>
      </c>
      <c r="M213" s="66" t="e">
        <f t="shared" si="20"/>
        <v>#N/A</v>
      </c>
      <c r="N213" s="66" t="s">
        <v>889</v>
      </c>
      <c r="O213" s="66" t="s">
        <v>824</v>
      </c>
      <c r="P213" s="66" t="s">
        <v>1068</v>
      </c>
      <c r="Q213" s="66" t="s">
        <v>836</v>
      </c>
      <c r="R213" s="66" t="s">
        <v>715</v>
      </c>
      <c r="S213" s="66"/>
      <c r="T213" s="66"/>
      <c r="U213" s="66"/>
      <c r="V213" s="66"/>
      <c r="W213" s="84">
        <v>83.3</v>
      </c>
      <c r="X213" s="66"/>
      <c r="Y213" s="66"/>
      <c r="Z213" s="66"/>
      <c r="AA213" s="66"/>
      <c r="AB213" s="66"/>
      <c r="AC213" s="66"/>
      <c r="AD213" s="66"/>
      <c r="AE213" s="66"/>
      <c r="AF213" s="66"/>
      <c r="AG213" s="66"/>
      <c r="AH213" s="66"/>
      <c r="AI213" s="66"/>
      <c r="AJ213" s="66" t="s">
        <v>840</v>
      </c>
      <c r="AK213" s="66"/>
      <c r="AL213" s="66"/>
      <c r="AM213" s="66"/>
      <c r="AN213" s="66"/>
      <c r="AO213" s="66"/>
      <c r="AP213" s="66"/>
      <c r="AQ213" s="66"/>
      <c r="AR213" s="66" t="s">
        <v>641</v>
      </c>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row>
    <row r="214" spans="1:87" ht="14.5" hidden="1" customHeight="1">
      <c r="A214" s="69" t="s">
        <v>910</v>
      </c>
      <c r="B214" s="69">
        <v>210</v>
      </c>
      <c r="C214" s="92"/>
      <c r="D214" s="66" t="s">
        <v>841</v>
      </c>
      <c r="E214" s="66" t="s">
        <v>843</v>
      </c>
      <c r="F214" s="70" t="s">
        <v>1060</v>
      </c>
      <c r="G214" s="70" t="s">
        <v>1063</v>
      </c>
      <c r="H214" s="66"/>
      <c r="I214" s="66"/>
      <c r="J214" s="73">
        <v>2</v>
      </c>
      <c r="K214" s="66"/>
      <c r="L214" s="70" t="s">
        <v>1038</v>
      </c>
      <c r="M214" s="66" t="e">
        <f t="shared" si="20"/>
        <v>#N/A</v>
      </c>
      <c r="N214" s="66" t="s">
        <v>895</v>
      </c>
      <c r="O214" s="66" t="s">
        <v>806</v>
      </c>
      <c r="P214" s="66" t="s">
        <v>1068</v>
      </c>
      <c r="Q214" s="66" t="s">
        <v>842</v>
      </c>
      <c r="R214" s="66" t="s">
        <v>715</v>
      </c>
      <c r="S214" s="66"/>
      <c r="T214" s="66"/>
      <c r="U214" s="66"/>
      <c r="V214" s="66"/>
      <c r="W214" s="84">
        <v>103.047147</v>
      </c>
      <c r="X214" s="66"/>
      <c r="Y214" s="66"/>
      <c r="Z214" s="66"/>
      <c r="AA214" s="66"/>
      <c r="AB214" s="66"/>
      <c r="AC214" s="66"/>
      <c r="AD214" s="66"/>
      <c r="AE214" s="66"/>
      <c r="AF214" s="66"/>
      <c r="AG214" s="66"/>
      <c r="AH214" s="66"/>
      <c r="AI214" s="66"/>
      <c r="AJ214" s="66" t="s">
        <v>845</v>
      </c>
      <c r="AK214" s="66"/>
      <c r="AL214" s="66"/>
      <c r="AM214" s="66"/>
      <c r="AN214" s="66"/>
      <c r="AO214" s="66"/>
      <c r="AP214" s="66"/>
      <c r="AQ214" s="66"/>
      <c r="AR214" s="66" t="s">
        <v>641</v>
      </c>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row>
    <row r="215" spans="1:87" ht="14.5" hidden="1" customHeight="1">
      <c r="A215" s="69" t="s">
        <v>910</v>
      </c>
      <c r="B215" s="69">
        <v>211</v>
      </c>
      <c r="C215" s="92"/>
      <c r="D215" s="66" t="s">
        <v>847</v>
      </c>
      <c r="E215" s="66" t="s">
        <v>850</v>
      </c>
      <c r="F215" s="70" t="s">
        <v>1060</v>
      </c>
      <c r="G215" s="70" t="s">
        <v>1063</v>
      </c>
      <c r="H215" s="66"/>
      <c r="I215" s="66"/>
      <c r="J215" s="73">
        <v>1</v>
      </c>
      <c r="K215" s="66"/>
      <c r="L215" s="70" t="s">
        <v>1038</v>
      </c>
      <c r="M215" s="66" t="e">
        <f t="shared" si="20"/>
        <v>#N/A</v>
      </c>
      <c r="N215" s="66" t="s">
        <v>895</v>
      </c>
      <c r="O215" s="66" t="s">
        <v>849</v>
      </c>
      <c r="P215" s="66" t="s">
        <v>1068</v>
      </c>
      <c r="Q215" s="66" t="s">
        <v>848</v>
      </c>
      <c r="R215" s="66" t="s">
        <v>715</v>
      </c>
      <c r="S215" s="66"/>
      <c r="T215" s="66"/>
      <c r="U215" s="66"/>
      <c r="V215" s="66"/>
      <c r="W215" s="84">
        <v>153.6</v>
      </c>
      <c r="X215" s="66"/>
      <c r="Y215" s="66"/>
      <c r="Z215" s="66"/>
      <c r="AA215" s="66"/>
      <c r="AB215" s="66"/>
      <c r="AC215" s="66"/>
      <c r="AD215" s="66"/>
      <c r="AE215" s="66"/>
      <c r="AF215" s="66"/>
      <c r="AG215" s="66"/>
      <c r="AH215" s="66"/>
      <c r="AI215" s="66"/>
      <c r="AJ215" s="66" t="s">
        <v>852</v>
      </c>
      <c r="AK215" s="66"/>
      <c r="AL215" s="66"/>
      <c r="AM215" s="66"/>
      <c r="AN215" s="66"/>
      <c r="AO215" s="66"/>
      <c r="AP215" s="66"/>
      <c r="AQ215" s="66"/>
      <c r="AR215" s="66" t="s">
        <v>641</v>
      </c>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row>
    <row r="216" spans="1:87" ht="14.5" hidden="1" customHeight="1">
      <c r="A216" s="69" t="s">
        <v>910</v>
      </c>
      <c r="B216" s="69">
        <v>212</v>
      </c>
      <c r="C216" s="92"/>
      <c r="D216" s="66" t="s">
        <v>854</v>
      </c>
      <c r="E216" s="66" t="s">
        <v>856</v>
      </c>
      <c r="F216" s="70" t="s">
        <v>1060</v>
      </c>
      <c r="G216" s="70" t="s">
        <v>1063</v>
      </c>
      <c r="H216" s="66"/>
      <c r="I216" s="66"/>
      <c r="J216" s="73">
        <v>1</v>
      </c>
      <c r="K216" s="66"/>
      <c r="L216" s="70" t="s">
        <v>1038</v>
      </c>
      <c r="M216" s="66" t="e">
        <f t="shared" si="20"/>
        <v>#N/A</v>
      </c>
      <c r="N216" s="66" t="s">
        <v>893</v>
      </c>
      <c r="O216" s="66" t="s">
        <v>676</v>
      </c>
      <c r="P216" s="66" t="s">
        <v>1069</v>
      </c>
      <c r="Q216" s="66" t="s">
        <v>855</v>
      </c>
      <c r="R216" s="66" t="s">
        <v>715</v>
      </c>
      <c r="S216" s="66"/>
      <c r="T216" s="66"/>
      <c r="U216" s="66"/>
      <c r="V216" s="66"/>
      <c r="W216" s="84">
        <v>181.11639199999999</v>
      </c>
      <c r="X216" s="66"/>
      <c r="Y216" s="66"/>
      <c r="Z216" s="66"/>
      <c r="AA216" s="66"/>
      <c r="AB216" s="66"/>
      <c r="AC216" s="66"/>
      <c r="AD216" s="66"/>
      <c r="AE216" s="66"/>
      <c r="AF216" s="66"/>
      <c r="AG216" s="66"/>
      <c r="AH216" s="66"/>
      <c r="AI216" s="66"/>
      <c r="AJ216" s="66" t="s">
        <v>858</v>
      </c>
      <c r="AK216" s="66"/>
      <c r="AL216" s="66"/>
      <c r="AM216" s="66"/>
      <c r="AN216" s="66"/>
      <c r="AO216" s="66"/>
      <c r="AP216" s="66"/>
      <c r="AQ216" s="66"/>
      <c r="AR216" s="66" t="s">
        <v>641</v>
      </c>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row>
    <row r="217" spans="1:87" ht="14.5" hidden="1" customHeight="1">
      <c r="A217" s="69" t="s">
        <v>910</v>
      </c>
      <c r="B217" s="69">
        <v>213</v>
      </c>
      <c r="C217" s="92"/>
      <c r="D217" s="66" t="s">
        <v>860</v>
      </c>
      <c r="E217" s="66" t="s">
        <v>861</v>
      </c>
      <c r="F217" s="70" t="s">
        <v>1060</v>
      </c>
      <c r="G217" s="70" t="s">
        <v>1063</v>
      </c>
      <c r="H217" s="66"/>
      <c r="I217" s="66"/>
      <c r="J217" s="73">
        <v>1</v>
      </c>
      <c r="K217" s="66"/>
      <c r="L217" s="70" t="s">
        <v>1038</v>
      </c>
      <c r="M217" s="66" t="e">
        <f t="shared" si="20"/>
        <v>#N/A</v>
      </c>
      <c r="N217" s="66" t="s">
        <v>893</v>
      </c>
      <c r="O217" s="66" t="s">
        <v>676</v>
      </c>
      <c r="P217" s="66" t="s">
        <v>1069</v>
      </c>
      <c r="Q217" s="66" t="s">
        <v>855</v>
      </c>
      <c r="R217" s="66" t="s">
        <v>743</v>
      </c>
      <c r="S217" s="66"/>
      <c r="T217" s="66"/>
      <c r="U217" s="66"/>
      <c r="V217" s="66"/>
      <c r="W217" s="84">
        <v>61.122</v>
      </c>
      <c r="X217" s="66"/>
      <c r="Y217" s="66"/>
      <c r="Z217" s="66"/>
      <c r="AA217" s="66"/>
      <c r="AB217" s="66"/>
      <c r="AC217" s="66"/>
      <c r="AD217" s="66"/>
      <c r="AE217" s="66"/>
      <c r="AF217" s="66"/>
      <c r="AG217" s="66"/>
      <c r="AH217" s="66"/>
      <c r="AI217" s="66"/>
      <c r="AJ217" s="66" t="s">
        <v>863</v>
      </c>
      <c r="AK217" s="66"/>
      <c r="AL217" s="66"/>
      <c r="AM217" s="66"/>
      <c r="AN217" s="66"/>
      <c r="AO217" s="66"/>
      <c r="AP217" s="66"/>
      <c r="AQ217" s="66"/>
      <c r="AR217" s="66" t="s">
        <v>641</v>
      </c>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row>
    <row r="218" spans="1:87" ht="14.5" hidden="1" customHeight="1">
      <c r="A218" s="69" t="s">
        <v>910</v>
      </c>
      <c r="B218" s="69">
        <v>214</v>
      </c>
      <c r="C218" s="92"/>
      <c r="D218" s="66" t="s">
        <v>865</v>
      </c>
      <c r="E218" s="66" t="s">
        <v>867</v>
      </c>
      <c r="F218" s="70" t="s">
        <v>1060</v>
      </c>
      <c r="G218" s="70" t="s">
        <v>1063</v>
      </c>
      <c r="H218" s="66"/>
      <c r="I218" s="66"/>
      <c r="J218" s="73">
        <v>1</v>
      </c>
      <c r="K218" s="66"/>
      <c r="L218" s="70" t="s">
        <v>1038</v>
      </c>
      <c r="M218" s="66" t="e">
        <f t="shared" si="20"/>
        <v>#N/A</v>
      </c>
      <c r="N218" s="66" t="s">
        <v>895</v>
      </c>
      <c r="O218" s="66" t="s">
        <v>697</v>
      </c>
      <c r="P218" s="66" t="s">
        <v>1066</v>
      </c>
      <c r="Q218" s="66" t="s">
        <v>866</v>
      </c>
      <c r="R218" s="66" t="s">
        <v>743</v>
      </c>
      <c r="S218" s="66"/>
      <c r="T218" s="66"/>
      <c r="U218" s="66"/>
      <c r="V218" s="66"/>
      <c r="W218" s="84">
        <v>0.39105000000000001</v>
      </c>
      <c r="X218" s="66"/>
      <c r="Y218" s="66"/>
      <c r="Z218" s="66"/>
      <c r="AA218" s="66"/>
      <c r="AB218" s="66"/>
      <c r="AC218" s="66"/>
      <c r="AD218" s="66"/>
      <c r="AE218" s="66"/>
      <c r="AF218" s="66"/>
      <c r="AG218" s="66"/>
      <c r="AH218" s="66"/>
      <c r="AI218" s="66"/>
      <c r="AJ218" s="66" t="s">
        <v>869</v>
      </c>
      <c r="AK218" s="66"/>
      <c r="AL218" s="66"/>
      <c r="AM218" s="66"/>
      <c r="AN218" s="66"/>
      <c r="AO218" s="66"/>
      <c r="AP218" s="66"/>
      <c r="AQ218" s="66"/>
      <c r="AR218" s="66" t="s">
        <v>641</v>
      </c>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row>
    <row r="219" spans="1:87" ht="14.5" hidden="1" customHeight="1">
      <c r="A219" s="69" t="s">
        <v>910</v>
      </c>
      <c r="B219" s="69">
        <v>215</v>
      </c>
      <c r="C219" s="92"/>
      <c r="D219" s="66" t="s">
        <v>870</v>
      </c>
      <c r="E219" s="66" t="s">
        <v>873</v>
      </c>
      <c r="F219" s="70" t="s">
        <v>1060</v>
      </c>
      <c r="G219" s="70" t="s">
        <v>1063</v>
      </c>
      <c r="H219" s="66"/>
      <c r="I219" s="66"/>
      <c r="J219" s="73">
        <v>1</v>
      </c>
      <c r="K219" s="66"/>
      <c r="L219" s="70" t="s">
        <v>1038</v>
      </c>
      <c r="M219" s="66" t="e">
        <f t="shared" si="20"/>
        <v>#N/A</v>
      </c>
      <c r="N219" s="66" t="s">
        <v>895</v>
      </c>
      <c r="O219" s="66" t="s">
        <v>872</v>
      </c>
      <c r="P219" s="66" t="s">
        <v>1068</v>
      </c>
      <c r="Q219" s="66" t="s">
        <v>871</v>
      </c>
      <c r="R219" s="66" t="s">
        <v>715</v>
      </c>
      <c r="S219" s="66"/>
      <c r="T219" s="66"/>
      <c r="U219" s="66"/>
      <c r="V219" s="66"/>
      <c r="W219" s="84">
        <v>7.9988000000000004E-2</v>
      </c>
      <c r="X219" s="66"/>
      <c r="Y219" s="66"/>
      <c r="Z219" s="66"/>
      <c r="AA219" s="66"/>
      <c r="AB219" s="66"/>
      <c r="AC219" s="66"/>
      <c r="AD219" s="66"/>
      <c r="AE219" s="66"/>
      <c r="AF219" s="66"/>
      <c r="AG219" s="66"/>
      <c r="AH219" s="66"/>
      <c r="AI219" s="66"/>
      <c r="AJ219" s="66" t="s">
        <v>869</v>
      </c>
      <c r="AK219" s="66"/>
      <c r="AL219" s="66"/>
      <c r="AM219" s="66"/>
      <c r="AN219" s="66"/>
      <c r="AO219" s="66"/>
      <c r="AP219" s="66"/>
      <c r="AQ219" s="66"/>
      <c r="AR219" s="66" t="s">
        <v>641</v>
      </c>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row>
    <row r="220" spans="1:87" ht="14.5" hidden="1" customHeight="1">
      <c r="A220" s="69" t="s">
        <v>910</v>
      </c>
      <c r="B220" s="69">
        <v>216</v>
      </c>
      <c r="C220" s="92"/>
      <c r="D220" s="66" t="s">
        <v>875</v>
      </c>
      <c r="E220" s="66" t="s">
        <v>878</v>
      </c>
      <c r="F220" s="70" t="s">
        <v>1060</v>
      </c>
      <c r="G220" s="70" t="s">
        <v>1063</v>
      </c>
      <c r="H220" s="66"/>
      <c r="I220" s="66"/>
      <c r="J220" s="73">
        <v>1</v>
      </c>
      <c r="K220" s="66"/>
      <c r="L220" s="70" t="s">
        <v>1038</v>
      </c>
      <c r="M220" s="66" t="e">
        <f t="shared" si="20"/>
        <v>#N/A</v>
      </c>
      <c r="N220" s="66" t="s">
        <v>895</v>
      </c>
      <c r="O220" s="66" t="s">
        <v>877</v>
      </c>
      <c r="P220" s="66" t="s">
        <v>1068</v>
      </c>
      <c r="Q220" s="66" t="s">
        <v>876</v>
      </c>
      <c r="R220" s="66" t="s">
        <v>715</v>
      </c>
      <c r="S220" s="66"/>
      <c r="T220" s="66"/>
      <c r="U220" s="66"/>
      <c r="V220" s="66"/>
      <c r="W220" s="84">
        <v>10</v>
      </c>
      <c r="X220" s="66"/>
      <c r="Y220" s="66"/>
      <c r="Z220" s="66"/>
      <c r="AA220" s="66"/>
      <c r="AB220" s="66"/>
      <c r="AC220" s="66"/>
      <c r="AD220" s="66"/>
      <c r="AE220" s="66"/>
      <c r="AF220" s="66"/>
      <c r="AG220" s="66"/>
      <c r="AH220" s="66"/>
      <c r="AI220" s="66"/>
      <c r="AJ220" s="66" t="s">
        <v>880</v>
      </c>
      <c r="AK220" s="66"/>
      <c r="AL220" s="66"/>
      <c r="AM220" s="66"/>
      <c r="AN220" s="66"/>
      <c r="AO220" s="66"/>
      <c r="AP220" s="66"/>
      <c r="AQ220" s="66"/>
      <c r="AR220" s="66" t="s">
        <v>641</v>
      </c>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row>
    <row r="221" spans="1:87" ht="14.5" hidden="1" customHeight="1">
      <c r="A221" s="69" t="s">
        <v>910</v>
      </c>
      <c r="B221" s="69">
        <v>217</v>
      </c>
      <c r="C221" s="92"/>
      <c r="D221" s="66" t="s">
        <v>882</v>
      </c>
      <c r="E221" s="66" t="s">
        <v>884</v>
      </c>
      <c r="F221" s="70" t="s">
        <v>1060</v>
      </c>
      <c r="G221" s="70" t="s">
        <v>1063</v>
      </c>
      <c r="H221" s="66"/>
      <c r="I221" s="66"/>
      <c r="J221" s="73">
        <v>1</v>
      </c>
      <c r="K221" s="66"/>
      <c r="L221" s="70" t="s">
        <v>1038</v>
      </c>
      <c r="M221" s="66" t="e">
        <f t="shared" si="20"/>
        <v>#N/A</v>
      </c>
      <c r="N221" s="66" t="s">
        <v>893</v>
      </c>
      <c r="O221" s="66" t="s">
        <v>635</v>
      </c>
      <c r="P221" s="66" t="s">
        <v>1068</v>
      </c>
      <c r="Q221" s="66" t="s">
        <v>883</v>
      </c>
      <c r="R221" s="66" t="s">
        <v>743</v>
      </c>
      <c r="S221" s="66"/>
      <c r="T221" s="66"/>
      <c r="U221" s="66"/>
      <c r="V221" s="66"/>
      <c r="W221" s="84">
        <v>0.14000000000000001</v>
      </c>
      <c r="X221" s="66"/>
      <c r="Y221" s="66"/>
      <c r="Z221" s="66"/>
      <c r="AA221" s="66"/>
      <c r="AB221" s="66"/>
      <c r="AC221" s="66"/>
      <c r="AD221" s="66"/>
      <c r="AE221" s="66"/>
      <c r="AF221" s="66"/>
      <c r="AG221" s="66"/>
      <c r="AH221" s="66"/>
      <c r="AI221" s="66"/>
      <c r="AJ221" s="66" t="s">
        <v>869</v>
      </c>
      <c r="AK221" s="66"/>
      <c r="AL221" s="66"/>
      <c r="AM221" s="66"/>
      <c r="AN221" s="66"/>
      <c r="AO221" s="66"/>
      <c r="AP221" s="66"/>
      <c r="AQ221" s="66"/>
      <c r="AR221" s="66" t="s">
        <v>641</v>
      </c>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row>
    <row r="222" spans="1:87" ht="14.5" hidden="1" customHeight="1">
      <c r="A222" s="69" t="s">
        <v>910</v>
      </c>
      <c r="B222" s="69">
        <v>218</v>
      </c>
      <c r="C222" s="92"/>
      <c r="D222" s="66" t="s">
        <v>887</v>
      </c>
      <c r="E222" s="66"/>
      <c r="F222" s="70" t="s">
        <v>1060</v>
      </c>
      <c r="G222" s="70" t="s">
        <v>1063</v>
      </c>
      <c r="H222" s="66"/>
      <c r="I222" s="66"/>
      <c r="J222" s="73">
        <v>2</v>
      </c>
      <c r="K222" s="66"/>
      <c r="L222" s="70" t="s">
        <v>1038</v>
      </c>
      <c r="M222" s="66" t="e">
        <f t="shared" si="20"/>
        <v>#N/A</v>
      </c>
      <c r="N222" s="66" t="s">
        <v>889</v>
      </c>
      <c r="O222" s="66" t="s">
        <v>889</v>
      </c>
      <c r="P222" s="66"/>
      <c r="Q222" s="66"/>
      <c r="R222" s="66" t="s">
        <v>888</v>
      </c>
      <c r="S222" s="66"/>
      <c r="T222" s="66"/>
      <c r="U222" s="66"/>
      <c r="V222" s="66"/>
      <c r="W222" s="83" t="s">
        <v>471</v>
      </c>
      <c r="X222" s="66"/>
      <c r="Y222" s="66"/>
      <c r="Z222" s="66"/>
      <c r="AA222" s="66"/>
      <c r="AB222" s="66"/>
      <c r="AC222" s="66"/>
      <c r="AD222" s="66"/>
      <c r="AE222" s="66"/>
      <c r="AF222" s="66"/>
      <c r="AG222" s="66"/>
      <c r="AH222" s="66"/>
      <c r="AI222" s="66"/>
      <c r="AJ222" s="66"/>
      <c r="AK222" s="66"/>
      <c r="AL222" s="66"/>
      <c r="AM222" s="66"/>
      <c r="AN222" s="66"/>
      <c r="AO222" s="66"/>
      <c r="AP222" s="66"/>
      <c r="AQ222" s="66"/>
      <c r="AR222" s="66" t="s">
        <v>641</v>
      </c>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row>
    <row r="223" spans="1:87" ht="14.5" hidden="1" customHeight="1">
      <c r="A223" s="85" t="s">
        <v>911</v>
      </c>
      <c r="B223" s="69">
        <v>219</v>
      </c>
      <c r="C223" s="92"/>
      <c r="D223" s="66" t="s">
        <v>994</v>
      </c>
      <c r="E223" s="66"/>
      <c r="F223" s="66" t="s">
        <v>1060</v>
      </c>
      <c r="G223" s="70" t="s">
        <v>1041</v>
      </c>
      <c r="H223" s="66"/>
      <c r="I223" s="66"/>
      <c r="J223" s="73">
        <v>1</v>
      </c>
      <c r="K223" s="66"/>
      <c r="L223" s="70" t="s">
        <v>1039</v>
      </c>
      <c r="M223" s="66" t="e">
        <f t="shared" si="20"/>
        <v>#N/A</v>
      </c>
      <c r="N223" s="66"/>
      <c r="O223" s="66" t="s">
        <v>87</v>
      </c>
      <c r="P223" s="66" t="s">
        <v>1066</v>
      </c>
      <c r="Q223" s="66"/>
      <c r="R223" s="66" t="s">
        <v>203</v>
      </c>
      <c r="S223" s="66"/>
      <c r="T223" s="66"/>
      <c r="U223" s="66"/>
      <c r="V223" s="66"/>
      <c r="W223" s="83">
        <v>263</v>
      </c>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t="s">
        <v>103</v>
      </c>
      <c r="CB223" s="66"/>
      <c r="CC223" s="66"/>
      <c r="CD223" s="66"/>
      <c r="CE223" s="66"/>
      <c r="CF223" s="66"/>
      <c r="CG223" s="66"/>
      <c r="CH223" s="66"/>
      <c r="CI223" s="66"/>
    </row>
    <row r="224" spans="1:87" ht="14.5" hidden="1" customHeight="1">
      <c r="A224" s="85" t="s">
        <v>911</v>
      </c>
      <c r="B224" s="69">
        <v>220</v>
      </c>
      <c r="C224" s="92"/>
      <c r="D224" s="66" t="s">
        <v>995</v>
      </c>
      <c r="E224" s="66"/>
      <c r="F224" s="66" t="s">
        <v>1060</v>
      </c>
      <c r="G224" s="70" t="s">
        <v>1041</v>
      </c>
      <c r="H224" s="66"/>
      <c r="I224" s="66"/>
      <c r="J224" s="73">
        <v>1</v>
      </c>
      <c r="K224" s="66"/>
      <c r="L224" s="70" t="s">
        <v>1039</v>
      </c>
      <c r="M224" s="66" t="e">
        <f t="shared" ref="M224:M249" si="21">INDEX(bangkok_range,MATCH($D224, bangkok_name,0), MATCH(M$4, bangkok_titles,0))</f>
        <v>#N/A</v>
      </c>
      <c r="N224" s="66"/>
      <c r="O224" s="66" t="s">
        <v>564</v>
      </c>
      <c r="P224" s="66" t="s">
        <v>1066</v>
      </c>
      <c r="Q224" s="66"/>
      <c r="R224" s="66" t="s">
        <v>203</v>
      </c>
      <c r="S224" s="66"/>
      <c r="T224" s="66"/>
      <c r="U224" s="66"/>
      <c r="V224" s="66"/>
      <c r="W224" s="83">
        <v>103</v>
      </c>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70" t="s">
        <v>79</v>
      </c>
      <c r="CB224" s="66"/>
      <c r="CC224" s="66"/>
      <c r="CD224" s="66"/>
      <c r="CE224" s="66"/>
      <c r="CF224" s="66"/>
      <c r="CG224" s="66"/>
      <c r="CH224" s="66"/>
      <c r="CI224" s="66"/>
    </row>
    <row r="225" spans="1:87" ht="14.5" hidden="1" customHeight="1">
      <c r="A225" s="85" t="s">
        <v>911</v>
      </c>
      <c r="B225" s="69">
        <v>221</v>
      </c>
      <c r="C225" s="92"/>
      <c r="D225" s="66" t="s">
        <v>996</v>
      </c>
      <c r="E225" s="66"/>
      <c r="F225" s="66" t="s">
        <v>1060</v>
      </c>
      <c r="G225" s="70" t="s">
        <v>1041</v>
      </c>
      <c r="H225" s="66"/>
      <c r="I225" s="66"/>
      <c r="J225" s="73">
        <v>1</v>
      </c>
      <c r="K225" s="66"/>
      <c r="L225" s="70" t="s">
        <v>1039</v>
      </c>
      <c r="M225" s="66" t="e">
        <f t="shared" si="21"/>
        <v>#N/A</v>
      </c>
      <c r="N225" s="66"/>
      <c r="O225" s="66" t="s">
        <v>87</v>
      </c>
      <c r="P225" s="66" t="s">
        <v>1066</v>
      </c>
      <c r="Q225" s="66"/>
      <c r="R225" s="66" t="s">
        <v>1023</v>
      </c>
      <c r="S225" s="66"/>
      <c r="T225" s="66"/>
      <c r="U225" s="66"/>
      <c r="V225" s="66"/>
      <c r="W225" s="83">
        <v>250</v>
      </c>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70" t="s">
        <v>79</v>
      </c>
      <c r="CB225" s="66"/>
      <c r="CC225" s="66"/>
      <c r="CD225" s="66"/>
      <c r="CE225" s="66"/>
      <c r="CF225" s="66"/>
      <c r="CG225" s="66"/>
      <c r="CH225" s="66"/>
      <c r="CI225" s="66"/>
    </row>
    <row r="226" spans="1:87" ht="14.5" hidden="1" customHeight="1">
      <c r="A226" s="85" t="s">
        <v>911</v>
      </c>
      <c r="B226" s="69">
        <v>222</v>
      </c>
      <c r="C226" s="92"/>
      <c r="D226" s="66" t="s">
        <v>997</v>
      </c>
      <c r="E226" s="66"/>
      <c r="F226" s="66" t="s">
        <v>1060</v>
      </c>
      <c r="G226" s="70" t="s">
        <v>1041</v>
      </c>
      <c r="H226" s="66"/>
      <c r="I226" s="66"/>
      <c r="J226" s="73">
        <v>1</v>
      </c>
      <c r="K226" s="66"/>
      <c r="L226" s="70" t="s">
        <v>1039</v>
      </c>
      <c r="M226" s="66" t="e">
        <f t="shared" si="21"/>
        <v>#N/A</v>
      </c>
      <c r="N226" s="66"/>
      <c r="O226" s="66" t="s">
        <v>433</v>
      </c>
      <c r="P226" s="66" t="s">
        <v>1066</v>
      </c>
      <c r="Q226" s="66"/>
      <c r="R226" s="66" t="s">
        <v>1024</v>
      </c>
      <c r="S226" s="66"/>
      <c r="T226" s="66"/>
      <c r="U226" s="66"/>
      <c r="V226" s="66"/>
      <c r="W226" s="83">
        <v>2.9</v>
      </c>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70" t="s">
        <v>79</v>
      </c>
      <c r="CB226" s="66"/>
      <c r="CC226" s="66"/>
      <c r="CD226" s="66"/>
      <c r="CE226" s="66"/>
      <c r="CF226" s="66"/>
      <c r="CG226" s="66"/>
      <c r="CH226" s="66"/>
      <c r="CI226" s="66"/>
    </row>
    <row r="227" spans="1:87" ht="14.5" hidden="1" customHeight="1">
      <c r="A227" s="85" t="s">
        <v>911</v>
      </c>
      <c r="B227" s="69">
        <v>223</v>
      </c>
      <c r="C227" s="92"/>
      <c r="D227" s="66" t="s">
        <v>998</v>
      </c>
      <c r="E227" s="66"/>
      <c r="F227" s="66" t="s">
        <v>1060</v>
      </c>
      <c r="G227" s="70" t="s">
        <v>1041</v>
      </c>
      <c r="H227" s="66"/>
      <c r="I227" s="66"/>
      <c r="J227" s="73">
        <v>1</v>
      </c>
      <c r="K227" s="66"/>
      <c r="L227" s="70" t="s">
        <v>1039</v>
      </c>
      <c r="M227" s="66" t="e">
        <f t="shared" si="21"/>
        <v>#N/A</v>
      </c>
      <c r="N227" s="66"/>
      <c r="O227" s="66" t="s">
        <v>433</v>
      </c>
      <c r="P227" s="66" t="s">
        <v>1066</v>
      </c>
      <c r="Q227" s="66"/>
      <c r="R227" s="66" t="s">
        <v>1024</v>
      </c>
      <c r="S227" s="66"/>
      <c r="T227" s="66"/>
      <c r="U227" s="66"/>
      <c r="V227" s="66"/>
      <c r="W227" s="83">
        <v>6</v>
      </c>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70" t="s">
        <v>79</v>
      </c>
      <c r="CB227" s="66"/>
      <c r="CC227" s="66"/>
      <c r="CD227" s="66"/>
      <c r="CE227" s="66"/>
      <c r="CF227" s="66"/>
      <c r="CG227" s="66"/>
      <c r="CH227" s="66"/>
      <c r="CI227" s="66"/>
    </row>
    <row r="228" spans="1:87" ht="14.5" hidden="1" customHeight="1">
      <c r="A228" s="85" t="s">
        <v>911</v>
      </c>
      <c r="B228" s="69">
        <v>224</v>
      </c>
      <c r="C228" s="92"/>
      <c r="D228" s="66" t="s">
        <v>999</v>
      </c>
      <c r="E228" s="66"/>
      <c r="F228" s="66" t="s">
        <v>1060</v>
      </c>
      <c r="G228" s="70" t="s">
        <v>1041</v>
      </c>
      <c r="H228" s="66"/>
      <c r="I228" s="66"/>
      <c r="J228" s="73">
        <v>2</v>
      </c>
      <c r="K228" s="66"/>
      <c r="L228" s="70" t="s">
        <v>1039</v>
      </c>
      <c r="M228" s="66" t="e">
        <f t="shared" si="21"/>
        <v>#N/A</v>
      </c>
      <c r="N228" s="66"/>
      <c r="O228" s="66" t="s">
        <v>87</v>
      </c>
      <c r="P228" s="66" t="s">
        <v>1066</v>
      </c>
      <c r="Q228" s="66"/>
      <c r="R228" s="66" t="s">
        <v>1025</v>
      </c>
      <c r="S228" s="66"/>
      <c r="T228" s="66"/>
      <c r="U228" s="66"/>
      <c r="V228" s="66"/>
      <c r="W228" s="83">
        <v>400</v>
      </c>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70" t="s">
        <v>70</v>
      </c>
      <c r="CB228" s="66"/>
      <c r="CC228" s="66"/>
      <c r="CD228" s="66"/>
      <c r="CE228" s="66"/>
      <c r="CF228" s="66"/>
      <c r="CG228" s="66"/>
      <c r="CH228" s="66"/>
      <c r="CI228" s="66"/>
    </row>
    <row r="229" spans="1:87" ht="14.5" hidden="1" customHeight="1">
      <c r="A229" s="85" t="s">
        <v>911</v>
      </c>
      <c r="B229" s="69">
        <v>225</v>
      </c>
      <c r="C229" s="92"/>
      <c r="D229" s="66" t="s">
        <v>1000</v>
      </c>
      <c r="E229" s="66"/>
      <c r="F229" s="66" t="s">
        <v>1060</v>
      </c>
      <c r="G229" s="70" t="s">
        <v>1041</v>
      </c>
      <c r="H229" s="66"/>
      <c r="I229" s="66"/>
      <c r="J229" s="73">
        <v>2</v>
      </c>
      <c r="K229" s="66"/>
      <c r="L229" s="70" t="s">
        <v>1039</v>
      </c>
      <c r="M229" s="66" t="e">
        <f t="shared" si="21"/>
        <v>#N/A</v>
      </c>
      <c r="N229" s="66"/>
      <c r="O229" s="66" t="s">
        <v>991</v>
      </c>
      <c r="P229" s="66" t="s">
        <v>1068</v>
      </c>
      <c r="Q229" s="66"/>
      <c r="R229" s="66" t="s">
        <v>1025</v>
      </c>
      <c r="S229" s="66"/>
      <c r="T229" s="66"/>
      <c r="U229" s="66"/>
      <c r="V229" s="66"/>
      <c r="W229" s="83">
        <v>8.8000000000000007</v>
      </c>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70" t="s">
        <v>70</v>
      </c>
      <c r="CB229" s="66"/>
      <c r="CC229" s="66"/>
      <c r="CD229" s="66"/>
      <c r="CE229" s="66"/>
      <c r="CF229" s="66"/>
      <c r="CG229" s="66"/>
      <c r="CH229" s="66"/>
      <c r="CI229" s="66"/>
    </row>
    <row r="230" spans="1:87" ht="14.5" hidden="1" customHeight="1">
      <c r="A230" s="85" t="s">
        <v>911</v>
      </c>
      <c r="B230" s="69">
        <v>226</v>
      </c>
      <c r="C230" s="92"/>
      <c r="D230" s="66" t="s">
        <v>1001</v>
      </c>
      <c r="E230" s="66"/>
      <c r="F230" s="66" t="s">
        <v>1060</v>
      </c>
      <c r="G230" s="70" t="s">
        <v>1041</v>
      </c>
      <c r="H230" s="66"/>
      <c r="I230" s="66"/>
      <c r="J230" s="73">
        <v>2</v>
      </c>
      <c r="K230" s="66"/>
      <c r="L230" s="70" t="s">
        <v>1039</v>
      </c>
      <c r="M230" s="66" t="e">
        <f t="shared" si="21"/>
        <v>#N/A</v>
      </c>
      <c r="N230" s="66"/>
      <c r="O230" s="66" t="s">
        <v>992</v>
      </c>
      <c r="P230" s="66" t="s">
        <v>1066</v>
      </c>
      <c r="Q230" s="66"/>
      <c r="R230" s="66" t="s">
        <v>1025</v>
      </c>
      <c r="S230" s="66"/>
      <c r="T230" s="66"/>
      <c r="U230" s="66"/>
      <c r="V230" s="66"/>
      <c r="W230" s="83">
        <v>0.6</v>
      </c>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70" t="s">
        <v>70</v>
      </c>
      <c r="CB230" s="66"/>
      <c r="CC230" s="66"/>
      <c r="CD230" s="66"/>
      <c r="CE230" s="66"/>
      <c r="CF230" s="66"/>
      <c r="CG230" s="66"/>
      <c r="CH230" s="66"/>
      <c r="CI230" s="66"/>
    </row>
    <row r="231" spans="1:87" ht="14.5" hidden="1" customHeight="1">
      <c r="A231" s="85" t="s">
        <v>911</v>
      </c>
      <c r="B231" s="69">
        <v>227</v>
      </c>
      <c r="C231" s="92"/>
      <c r="D231" s="66" t="s">
        <v>1002</v>
      </c>
      <c r="E231" s="66"/>
      <c r="F231" s="66" t="s">
        <v>1060</v>
      </c>
      <c r="G231" s="70" t="s">
        <v>1041</v>
      </c>
      <c r="H231" s="66"/>
      <c r="I231" s="66"/>
      <c r="J231" s="73">
        <v>2</v>
      </c>
      <c r="K231" s="66"/>
      <c r="L231" s="70" t="s">
        <v>1039</v>
      </c>
      <c r="M231" s="66" t="e">
        <f t="shared" si="21"/>
        <v>#N/A</v>
      </c>
      <c r="N231" s="66"/>
      <c r="O231" s="66" t="s">
        <v>993</v>
      </c>
      <c r="P231" s="66" t="s">
        <v>1069</v>
      </c>
      <c r="Q231" s="66"/>
      <c r="R231" s="66" t="s">
        <v>1025</v>
      </c>
      <c r="S231" s="66"/>
      <c r="T231" s="66"/>
      <c r="U231" s="66"/>
      <c r="V231" s="66"/>
      <c r="W231" s="83">
        <v>0.6</v>
      </c>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70" t="s">
        <v>79</v>
      </c>
      <c r="CB231" s="66"/>
      <c r="CC231" s="66"/>
      <c r="CD231" s="66"/>
      <c r="CE231" s="66"/>
      <c r="CF231" s="66"/>
      <c r="CG231" s="66"/>
      <c r="CH231" s="66"/>
      <c r="CI231" s="66"/>
    </row>
    <row r="232" spans="1:87" ht="14.5" hidden="1" customHeight="1">
      <c r="A232" s="85" t="s">
        <v>911</v>
      </c>
      <c r="B232" s="69">
        <v>228</v>
      </c>
      <c r="C232" s="92"/>
      <c r="D232" s="66" t="s">
        <v>1003</v>
      </c>
      <c r="E232" s="66"/>
      <c r="F232" s="66" t="s">
        <v>1060</v>
      </c>
      <c r="G232" s="70" t="s">
        <v>1041</v>
      </c>
      <c r="H232" s="66"/>
      <c r="I232" s="66"/>
      <c r="J232" s="73">
        <v>2</v>
      </c>
      <c r="K232" s="66"/>
      <c r="L232" s="70" t="s">
        <v>1039</v>
      </c>
      <c r="M232" s="66" t="e">
        <f t="shared" si="21"/>
        <v>#N/A</v>
      </c>
      <c r="N232" s="66"/>
      <c r="O232" s="66" t="s">
        <v>564</v>
      </c>
      <c r="P232" s="66" t="s">
        <v>1066</v>
      </c>
      <c r="Q232" s="66"/>
      <c r="R232" s="66" t="s">
        <v>1025</v>
      </c>
      <c r="S232" s="66"/>
      <c r="T232" s="66"/>
      <c r="U232" s="66"/>
      <c r="V232" s="66"/>
      <c r="W232" s="83">
        <v>45.5</v>
      </c>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6"/>
      <c r="BC232" s="66"/>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70" t="s">
        <v>70</v>
      </c>
      <c r="CB232" s="66"/>
      <c r="CC232" s="66"/>
      <c r="CD232" s="66"/>
      <c r="CE232" s="66"/>
      <c r="CF232" s="66"/>
      <c r="CG232" s="66"/>
      <c r="CH232" s="66"/>
      <c r="CI232" s="66"/>
    </row>
    <row r="233" spans="1:87" ht="14.5" hidden="1" customHeight="1">
      <c r="A233" s="85" t="s">
        <v>911</v>
      </c>
      <c r="B233" s="69">
        <v>229</v>
      </c>
      <c r="C233" s="92"/>
      <c r="D233" s="66" t="s">
        <v>1004</v>
      </c>
      <c r="E233" s="66"/>
      <c r="F233" s="66" t="s">
        <v>1060</v>
      </c>
      <c r="G233" s="70" t="s">
        <v>1041</v>
      </c>
      <c r="H233" s="66"/>
      <c r="I233" s="66"/>
      <c r="J233" s="73">
        <v>2</v>
      </c>
      <c r="K233" s="66"/>
      <c r="L233" s="70" t="s">
        <v>1039</v>
      </c>
      <c r="M233" s="66" t="e">
        <f t="shared" si="21"/>
        <v>#N/A</v>
      </c>
      <c r="N233" s="66"/>
      <c r="O233" s="66" t="s">
        <v>564</v>
      </c>
      <c r="P233" s="66" t="s">
        <v>1066</v>
      </c>
      <c r="Q233" s="66"/>
      <c r="R233" s="66" t="s">
        <v>1025</v>
      </c>
      <c r="S233" s="66"/>
      <c r="T233" s="66"/>
      <c r="U233" s="66"/>
      <c r="V233" s="66"/>
      <c r="W233" s="83">
        <v>93.4</v>
      </c>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70" t="s">
        <v>70</v>
      </c>
      <c r="CB233" s="66"/>
      <c r="CC233" s="66"/>
      <c r="CD233" s="66"/>
      <c r="CE233" s="66"/>
      <c r="CF233" s="66"/>
      <c r="CG233" s="66"/>
      <c r="CH233" s="66"/>
      <c r="CI233" s="66"/>
    </row>
    <row r="234" spans="1:87" ht="14.5" hidden="1" customHeight="1">
      <c r="A234" s="85" t="s">
        <v>911</v>
      </c>
      <c r="B234" s="69">
        <v>230</v>
      </c>
      <c r="C234" s="92"/>
      <c r="D234" s="66" t="s">
        <v>1005</v>
      </c>
      <c r="E234" s="66"/>
      <c r="F234" s="66" t="s">
        <v>1060</v>
      </c>
      <c r="G234" s="70" t="s">
        <v>1041</v>
      </c>
      <c r="H234" s="66"/>
      <c r="I234" s="66"/>
      <c r="J234" s="73">
        <v>2</v>
      </c>
      <c r="K234" s="66"/>
      <c r="L234" s="70" t="s">
        <v>1039</v>
      </c>
      <c r="M234" s="66" t="e">
        <f t="shared" si="21"/>
        <v>#N/A</v>
      </c>
      <c r="N234" s="66"/>
      <c r="O234" s="66" t="s">
        <v>992</v>
      </c>
      <c r="P234" s="66" t="s">
        <v>1066</v>
      </c>
      <c r="Q234" s="66"/>
      <c r="R234" s="66" t="s">
        <v>1025</v>
      </c>
      <c r="S234" s="66"/>
      <c r="T234" s="66"/>
      <c r="U234" s="66"/>
      <c r="V234" s="66"/>
      <c r="W234" s="83">
        <v>1.6</v>
      </c>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66"/>
      <c r="BC234" s="66"/>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70" t="s">
        <v>70</v>
      </c>
      <c r="CB234" s="66"/>
      <c r="CC234" s="66"/>
      <c r="CD234" s="66"/>
      <c r="CE234" s="66"/>
      <c r="CF234" s="66"/>
      <c r="CG234" s="66"/>
      <c r="CH234" s="66"/>
      <c r="CI234" s="66"/>
    </row>
    <row r="235" spans="1:87" ht="14.5" hidden="1" customHeight="1">
      <c r="A235" s="85" t="s">
        <v>911</v>
      </c>
      <c r="B235" s="69">
        <v>231</v>
      </c>
      <c r="C235" s="92"/>
      <c r="D235" s="66" t="s">
        <v>1006</v>
      </c>
      <c r="E235" s="66"/>
      <c r="F235" s="66" t="s">
        <v>1060</v>
      </c>
      <c r="G235" s="70" t="s">
        <v>1041</v>
      </c>
      <c r="H235" s="66"/>
      <c r="I235" s="66"/>
      <c r="J235" s="73">
        <v>2</v>
      </c>
      <c r="K235" s="66"/>
      <c r="L235" s="70" t="s">
        <v>1039</v>
      </c>
      <c r="M235" s="66" t="e">
        <f t="shared" si="21"/>
        <v>#N/A</v>
      </c>
      <c r="N235" s="66"/>
      <c r="O235" s="66" t="s">
        <v>992</v>
      </c>
      <c r="P235" s="66" t="s">
        <v>1066</v>
      </c>
      <c r="Q235" s="66"/>
      <c r="R235" s="66" t="s">
        <v>1025</v>
      </c>
      <c r="S235" s="66"/>
      <c r="T235" s="66"/>
      <c r="U235" s="66"/>
      <c r="V235" s="66"/>
      <c r="W235" s="83">
        <v>0.7</v>
      </c>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66"/>
      <c r="BC235" s="66"/>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70" t="s">
        <v>70</v>
      </c>
      <c r="CB235" s="66"/>
      <c r="CC235" s="66"/>
      <c r="CD235" s="66"/>
      <c r="CE235" s="66"/>
      <c r="CF235" s="66"/>
      <c r="CG235" s="66"/>
      <c r="CH235" s="66"/>
      <c r="CI235" s="66"/>
    </row>
    <row r="236" spans="1:87" ht="14.5" hidden="1" customHeight="1">
      <c r="A236" s="85" t="s">
        <v>911</v>
      </c>
      <c r="B236" s="69">
        <v>232</v>
      </c>
      <c r="C236" s="92"/>
      <c r="D236" s="66" t="s">
        <v>1008</v>
      </c>
      <c r="E236" s="66"/>
      <c r="F236" s="66" t="s">
        <v>1060</v>
      </c>
      <c r="G236" s="70" t="s">
        <v>1041</v>
      </c>
      <c r="H236" s="66"/>
      <c r="I236" s="66"/>
      <c r="J236" s="73">
        <v>2</v>
      </c>
      <c r="K236" s="66"/>
      <c r="L236" s="70" t="s">
        <v>1039</v>
      </c>
      <c r="M236" s="66" t="e">
        <f t="shared" si="21"/>
        <v>#N/A</v>
      </c>
      <c r="N236" s="66"/>
      <c r="O236" s="66" t="s">
        <v>992</v>
      </c>
      <c r="P236" s="66" t="s">
        <v>1066</v>
      </c>
      <c r="Q236" s="66"/>
      <c r="R236" s="66" t="s">
        <v>1025</v>
      </c>
      <c r="S236" s="66"/>
      <c r="T236" s="66"/>
      <c r="U236" s="66"/>
      <c r="V236" s="66"/>
      <c r="W236" s="83">
        <v>0.7</v>
      </c>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70" t="s">
        <v>70</v>
      </c>
      <c r="CB236" s="66"/>
      <c r="CC236" s="66"/>
      <c r="CD236" s="66"/>
      <c r="CE236" s="66"/>
      <c r="CF236" s="66"/>
      <c r="CG236" s="66"/>
      <c r="CH236" s="66"/>
      <c r="CI236" s="66"/>
    </row>
    <row r="237" spans="1:87" ht="14.5" hidden="1" customHeight="1">
      <c r="A237" s="85" t="s">
        <v>911</v>
      </c>
      <c r="B237" s="69">
        <v>233</v>
      </c>
      <c r="C237" s="92"/>
      <c r="D237" s="66" t="s">
        <v>1009</v>
      </c>
      <c r="E237" s="66"/>
      <c r="F237" s="66" t="s">
        <v>1060</v>
      </c>
      <c r="G237" s="70" t="s">
        <v>1041</v>
      </c>
      <c r="H237" s="66"/>
      <c r="I237" s="66"/>
      <c r="J237" s="73">
        <v>6</v>
      </c>
      <c r="K237" s="66"/>
      <c r="L237" s="70" t="s">
        <v>1039</v>
      </c>
      <c r="M237" s="66" t="e">
        <f t="shared" si="21"/>
        <v>#N/A</v>
      </c>
      <c r="N237" s="66"/>
      <c r="O237" s="66" t="s">
        <v>87</v>
      </c>
      <c r="P237" s="66" t="s">
        <v>1066</v>
      </c>
      <c r="Q237" s="66"/>
      <c r="R237" s="66" t="s">
        <v>1026</v>
      </c>
      <c r="S237" s="66"/>
      <c r="T237" s="66"/>
      <c r="U237" s="66"/>
      <c r="V237" s="66"/>
      <c r="W237" s="83">
        <v>750</v>
      </c>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70" t="s">
        <v>70</v>
      </c>
      <c r="CB237" s="66"/>
      <c r="CC237" s="66"/>
      <c r="CD237" s="66"/>
      <c r="CE237" s="66"/>
      <c r="CF237" s="66"/>
      <c r="CG237" s="66"/>
      <c r="CH237" s="66"/>
      <c r="CI237" s="66"/>
    </row>
    <row r="238" spans="1:87" ht="14.5" hidden="1" customHeight="1">
      <c r="A238" s="85" t="s">
        <v>911</v>
      </c>
      <c r="B238" s="69">
        <v>234</v>
      </c>
      <c r="C238" s="92"/>
      <c r="D238" s="102" t="s">
        <v>1011</v>
      </c>
      <c r="E238" s="66"/>
      <c r="F238" s="66" t="s">
        <v>1060</v>
      </c>
      <c r="G238" s="70" t="s">
        <v>1041</v>
      </c>
      <c r="H238" s="66"/>
      <c r="I238" s="66"/>
      <c r="J238" s="73">
        <v>6</v>
      </c>
      <c r="K238" s="66"/>
      <c r="L238" s="70" t="s">
        <v>1039</v>
      </c>
      <c r="M238" s="66" t="e">
        <f t="shared" si="21"/>
        <v>#N/A</v>
      </c>
      <c r="N238" s="66"/>
      <c r="O238" s="66" t="s">
        <v>87</v>
      </c>
      <c r="P238" s="66" t="s">
        <v>1066</v>
      </c>
      <c r="Q238" s="66"/>
      <c r="R238" s="66" t="s">
        <v>1026</v>
      </c>
      <c r="S238" s="66"/>
      <c r="T238" s="66"/>
      <c r="U238" s="66"/>
      <c r="V238" s="66"/>
      <c r="W238" s="83">
        <v>55</v>
      </c>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t="s">
        <v>103</v>
      </c>
      <c r="CB238" s="66"/>
      <c r="CC238" s="66"/>
      <c r="CD238" s="66"/>
      <c r="CE238" s="66"/>
      <c r="CF238" s="66"/>
      <c r="CG238" s="66"/>
      <c r="CH238" s="66"/>
      <c r="CI238" s="66"/>
    </row>
    <row r="239" spans="1:87" ht="14.5" hidden="1" customHeight="1">
      <c r="A239" s="85" t="s">
        <v>911</v>
      </c>
      <c r="B239" s="69">
        <v>235</v>
      </c>
      <c r="C239" s="92"/>
      <c r="D239" s="66" t="s">
        <v>1012</v>
      </c>
      <c r="E239" s="66"/>
      <c r="F239" s="66" t="s">
        <v>1060</v>
      </c>
      <c r="G239" s="70" t="s">
        <v>1041</v>
      </c>
      <c r="H239" s="66"/>
      <c r="I239" s="66"/>
      <c r="J239" s="73">
        <v>6</v>
      </c>
      <c r="K239" s="66"/>
      <c r="L239" s="70" t="s">
        <v>1039</v>
      </c>
      <c r="M239" s="66" t="e">
        <f t="shared" si="21"/>
        <v>#N/A</v>
      </c>
      <c r="N239" s="66"/>
      <c r="O239" s="66" t="s">
        <v>1010</v>
      </c>
      <c r="P239" s="66" t="s">
        <v>1068</v>
      </c>
      <c r="Q239" s="66"/>
      <c r="R239" s="66" t="s">
        <v>1026</v>
      </c>
      <c r="S239" s="66"/>
      <c r="T239" s="66"/>
      <c r="U239" s="66"/>
      <c r="V239" s="66"/>
      <c r="W239" s="83">
        <v>1300</v>
      </c>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70" t="s">
        <v>70</v>
      </c>
      <c r="CB239" s="66"/>
      <c r="CC239" s="66"/>
      <c r="CD239" s="66"/>
      <c r="CE239" s="66"/>
      <c r="CF239" s="66"/>
      <c r="CG239" s="66"/>
      <c r="CH239" s="66"/>
      <c r="CI239" s="66"/>
    </row>
    <row r="240" spans="1:87" ht="14.5" hidden="1" customHeight="1">
      <c r="A240" s="85" t="s">
        <v>911</v>
      </c>
      <c r="B240" s="69">
        <v>236</v>
      </c>
      <c r="C240" s="92"/>
      <c r="D240" s="66" t="s">
        <v>1013</v>
      </c>
      <c r="E240" s="66"/>
      <c r="F240" s="66" t="s">
        <v>1060</v>
      </c>
      <c r="G240" s="70" t="s">
        <v>1041</v>
      </c>
      <c r="H240" s="66"/>
      <c r="I240" s="66"/>
      <c r="J240" s="73">
        <v>6</v>
      </c>
      <c r="K240" s="66"/>
      <c r="L240" s="70" t="s">
        <v>1039</v>
      </c>
      <c r="M240" s="66" t="e">
        <f t="shared" si="21"/>
        <v>#N/A</v>
      </c>
      <c r="N240" s="66"/>
      <c r="O240" s="66" t="s">
        <v>991</v>
      </c>
      <c r="P240" s="66" t="s">
        <v>1068</v>
      </c>
      <c r="Q240" s="66"/>
      <c r="R240" s="66" t="s">
        <v>1027</v>
      </c>
      <c r="S240" s="66"/>
      <c r="T240" s="66"/>
      <c r="U240" s="66"/>
      <c r="V240" s="66"/>
      <c r="W240" s="83">
        <v>10</v>
      </c>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70" t="s">
        <v>70</v>
      </c>
      <c r="CB240" s="66"/>
      <c r="CC240" s="66"/>
      <c r="CD240" s="66"/>
      <c r="CE240" s="66"/>
      <c r="CF240" s="66"/>
      <c r="CG240" s="66"/>
      <c r="CH240" s="66"/>
      <c r="CI240" s="66"/>
    </row>
    <row r="241" spans="1:87" ht="14.5" hidden="1" customHeight="1">
      <c r="A241" s="85" t="s">
        <v>911</v>
      </c>
      <c r="B241" s="69">
        <v>237</v>
      </c>
      <c r="C241" s="92"/>
      <c r="D241" s="66" t="s">
        <v>1014</v>
      </c>
      <c r="E241" s="66"/>
      <c r="F241" s="66" t="s">
        <v>1060</v>
      </c>
      <c r="G241" s="70" t="s">
        <v>1041</v>
      </c>
      <c r="H241" s="66"/>
      <c r="I241" s="66"/>
      <c r="J241" s="73">
        <v>6</v>
      </c>
      <c r="K241" s="66"/>
      <c r="L241" s="70" t="s">
        <v>1039</v>
      </c>
      <c r="M241" s="66" t="e">
        <f t="shared" si="21"/>
        <v>#N/A</v>
      </c>
      <c r="N241" s="66"/>
      <c r="O241" s="66" t="s">
        <v>993</v>
      </c>
      <c r="P241" s="66" t="s">
        <v>1069</v>
      </c>
      <c r="Q241" s="66"/>
      <c r="R241" s="66" t="s">
        <v>1027</v>
      </c>
      <c r="S241" s="66"/>
      <c r="T241" s="66"/>
      <c r="U241" s="66"/>
      <c r="V241" s="66"/>
      <c r="W241" s="83">
        <v>48.8</v>
      </c>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70" t="s">
        <v>70</v>
      </c>
      <c r="CB241" s="66"/>
      <c r="CC241" s="66"/>
      <c r="CD241" s="66"/>
      <c r="CE241" s="66"/>
      <c r="CF241" s="66"/>
      <c r="CG241" s="66"/>
      <c r="CH241" s="66"/>
      <c r="CI241" s="66"/>
    </row>
    <row r="242" spans="1:87" ht="14.5" hidden="1" customHeight="1">
      <c r="A242" s="85" t="s">
        <v>911</v>
      </c>
      <c r="B242" s="69">
        <v>238</v>
      </c>
      <c r="C242" s="92"/>
      <c r="D242" s="66" t="s">
        <v>1015</v>
      </c>
      <c r="E242" s="66"/>
      <c r="F242" s="66" t="s">
        <v>1060</v>
      </c>
      <c r="G242" s="70" t="s">
        <v>1041</v>
      </c>
      <c r="H242" s="66"/>
      <c r="I242" s="66"/>
      <c r="J242" s="73">
        <v>6</v>
      </c>
      <c r="K242" s="66"/>
      <c r="L242" s="70" t="s">
        <v>1039</v>
      </c>
      <c r="M242" s="66" t="e">
        <f t="shared" si="21"/>
        <v>#N/A</v>
      </c>
      <c r="N242" s="66"/>
      <c r="O242" s="66" t="s">
        <v>993</v>
      </c>
      <c r="P242" s="66" t="s">
        <v>1069</v>
      </c>
      <c r="Q242" s="66"/>
      <c r="R242" s="66" t="s">
        <v>1027</v>
      </c>
      <c r="S242" s="66"/>
      <c r="T242" s="66"/>
      <c r="U242" s="66"/>
      <c r="V242" s="66"/>
      <c r="W242" s="83">
        <v>36.4</v>
      </c>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70" t="s">
        <v>70</v>
      </c>
      <c r="CB242" s="66"/>
      <c r="CC242" s="66"/>
      <c r="CD242" s="66"/>
      <c r="CE242" s="66"/>
      <c r="CF242" s="66"/>
      <c r="CG242" s="66"/>
      <c r="CH242" s="66"/>
      <c r="CI242" s="66"/>
    </row>
    <row r="243" spans="1:87" ht="14.5" hidden="1" customHeight="1">
      <c r="A243" s="85" t="s">
        <v>911</v>
      </c>
      <c r="B243" s="69">
        <v>239</v>
      </c>
      <c r="C243" s="92"/>
      <c r="D243" s="66" t="s">
        <v>1016</v>
      </c>
      <c r="E243" s="66"/>
      <c r="F243" s="66" t="s">
        <v>1060</v>
      </c>
      <c r="G243" s="70" t="s">
        <v>1041</v>
      </c>
      <c r="H243" s="66"/>
      <c r="I243" s="66"/>
      <c r="J243" s="73">
        <v>6</v>
      </c>
      <c r="K243" s="66"/>
      <c r="L243" s="70" t="s">
        <v>1039</v>
      </c>
      <c r="M243" s="66" t="e">
        <f t="shared" si="21"/>
        <v>#N/A</v>
      </c>
      <c r="N243" s="66"/>
      <c r="O243" s="66" t="s">
        <v>993</v>
      </c>
      <c r="P243" s="66" t="s">
        <v>1069</v>
      </c>
      <c r="Q243" s="66"/>
      <c r="R243" s="66" t="s">
        <v>1027</v>
      </c>
      <c r="S243" s="66"/>
      <c r="T243" s="66"/>
      <c r="U243" s="66"/>
      <c r="V243" s="66"/>
      <c r="W243" s="83">
        <v>67.5</v>
      </c>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70" t="s">
        <v>70</v>
      </c>
      <c r="CB243" s="66"/>
      <c r="CC243" s="66"/>
      <c r="CD243" s="66"/>
      <c r="CE243" s="66"/>
      <c r="CF243" s="66"/>
      <c r="CG243" s="66"/>
      <c r="CH243" s="66"/>
      <c r="CI243" s="66"/>
    </row>
    <row r="244" spans="1:87" ht="14.5" hidden="1" customHeight="1">
      <c r="A244" s="85" t="s">
        <v>911</v>
      </c>
      <c r="B244" s="69">
        <v>240</v>
      </c>
      <c r="C244" s="92"/>
      <c r="D244" s="66" t="s">
        <v>1017</v>
      </c>
      <c r="E244" s="66"/>
      <c r="F244" s="66" t="s">
        <v>1060</v>
      </c>
      <c r="G244" s="70" t="s">
        <v>1041</v>
      </c>
      <c r="H244" s="66"/>
      <c r="I244" s="66"/>
      <c r="J244" s="73">
        <v>6</v>
      </c>
      <c r="K244" s="66"/>
      <c r="L244" s="70" t="s">
        <v>1039</v>
      </c>
      <c r="M244" s="66" t="e">
        <f t="shared" si="21"/>
        <v>#N/A</v>
      </c>
      <c r="N244" s="66"/>
      <c r="O244" s="66" t="s">
        <v>993</v>
      </c>
      <c r="P244" s="66" t="s">
        <v>1069</v>
      </c>
      <c r="Q244" s="66"/>
      <c r="R244" s="66" t="s">
        <v>1027</v>
      </c>
      <c r="S244" s="66"/>
      <c r="T244" s="66"/>
      <c r="U244" s="66"/>
      <c r="V244" s="66"/>
      <c r="W244" s="83">
        <v>44.2</v>
      </c>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6"/>
      <c r="BC244" s="66"/>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70" t="s">
        <v>70</v>
      </c>
      <c r="CB244" s="66"/>
      <c r="CC244" s="66"/>
      <c r="CD244" s="66"/>
      <c r="CE244" s="66"/>
      <c r="CF244" s="66"/>
      <c r="CG244" s="66"/>
      <c r="CH244" s="66"/>
      <c r="CI244" s="66"/>
    </row>
    <row r="245" spans="1:87" ht="14.5" hidden="1" customHeight="1">
      <c r="A245" s="85" t="s">
        <v>911</v>
      </c>
      <c r="B245" s="69">
        <v>241</v>
      </c>
      <c r="C245" s="92"/>
      <c r="D245" s="66" t="s">
        <v>1018</v>
      </c>
      <c r="E245" s="66"/>
      <c r="F245" s="66" t="s">
        <v>1060</v>
      </c>
      <c r="G245" s="70" t="s">
        <v>1041</v>
      </c>
      <c r="H245" s="66"/>
      <c r="I245" s="66"/>
      <c r="J245" s="73">
        <v>6</v>
      </c>
      <c r="K245" s="66"/>
      <c r="L245" s="70" t="s">
        <v>1039</v>
      </c>
      <c r="M245" s="66" t="e">
        <f t="shared" si="21"/>
        <v>#N/A</v>
      </c>
      <c r="N245" s="66"/>
      <c r="O245" s="66" t="s">
        <v>564</v>
      </c>
      <c r="P245" s="66" t="s">
        <v>1066</v>
      </c>
      <c r="Q245" s="66"/>
      <c r="R245" s="66" t="s">
        <v>1027</v>
      </c>
      <c r="S245" s="66"/>
      <c r="T245" s="66"/>
      <c r="U245" s="66"/>
      <c r="V245" s="66"/>
      <c r="W245" s="83">
        <v>524</v>
      </c>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70" t="s">
        <v>70</v>
      </c>
      <c r="CB245" s="66"/>
      <c r="CC245" s="66"/>
      <c r="CD245" s="66"/>
      <c r="CE245" s="66"/>
      <c r="CF245" s="66"/>
      <c r="CG245" s="66"/>
      <c r="CH245" s="66"/>
      <c r="CI245" s="66"/>
    </row>
    <row r="246" spans="1:87" ht="14.5" hidden="1" customHeight="1">
      <c r="A246" s="85" t="s">
        <v>911</v>
      </c>
      <c r="B246" s="69">
        <v>242</v>
      </c>
      <c r="C246" s="92"/>
      <c r="D246" s="66" t="s">
        <v>1019</v>
      </c>
      <c r="E246" s="66"/>
      <c r="F246" s="66" t="s">
        <v>1060</v>
      </c>
      <c r="G246" s="70" t="s">
        <v>1041</v>
      </c>
      <c r="H246" s="66"/>
      <c r="I246" s="66"/>
      <c r="J246" s="73">
        <v>6</v>
      </c>
      <c r="K246" s="66"/>
      <c r="L246" s="70" t="s">
        <v>1039</v>
      </c>
      <c r="M246" s="66" t="e">
        <f t="shared" si="21"/>
        <v>#N/A</v>
      </c>
      <c r="N246" s="66"/>
      <c r="O246" s="66" t="s">
        <v>991</v>
      </c>
      <c r="P246" s="66" t="s">
        <v>1068</v>
      </c>
      <c r="Q246" s="66"/>
      <c r="R246" s="66" t="s">
        <v>1028</v>
      </c>
      <c r="S246" s="66"/>
      <c r="T246" s="66"/>
      <c r="U246" s="66"/>
      <c r="V246" s="66"/>
      <c r="W246" s="83">
        <v>400</v>
      </c>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70" t="s">
        <v>70</v>
      </c>
      <c r="CB246" s="66"/>
      <c r="CC246" s="66"/>
      <c r="CD246" s="66"/>
      <c r="CE246" s="66"/>
      <c r="CF246" s="66"/>
      <c r="CG246" s="66"/>
      <c r="CH246" s="66"/>
      <c r="CI246" s="66"/>
    </row>
    <row r="247" spans="1:87" ht="14.5" hidden="1" customHeight="1">
      <c r="A247" s="85" t="s">
        <v>911</v>
      </c>
      <c r="B247" s="69">
        <v>243</v>
      </c>
      <c r="C247" s="92"/>
      <c r="D247" s="66" t="s">
        <v>1020</v>
      </c>
      <c r="E247" s="66"/>
      <c r="F247" s="66" t="s">
        <v>1060</v>
      </c>
      <c r="G247" s="70" t="s">
        <v>1041</v>
      </c>
      <c r="H247" s="66"/>
      <c r="I247" s="66"/>
      <c r="J247" s="73">
        <v>6</v>
      </c>
      <c r="K247" s="66"/>
      <c r="L247" s="70" t="s">
        <v>1039</v>
      </c>
      <c r="M247" s="66" t="e">
        <f t="shared" si="21"/>
        <v>#N/A</v>
      </c>
      <c r="N247" s="66"/>
      <c r="O247" s="66" t="s">
        <v>991</v>
      </c>
      <c r="P247" s="66" t="s">
        <v>1068</v>
      </c>
      <c r="Q247" s="66"/>
      <c r="R247" s="66" t="s">
        <v>1028</v>
      </c>
      <c r="S247" s="66"/>
      <c r="T247" s="66"/>
      <c r="U247" s="66"/>
      <c r="V247" s="66"/>
      <c r="W247" s="83">
        <v>6.8</v>
      </c>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70" t="s">
        <v>70</v>
      </c>
      <c r="CB247" s="66"/>
      <c r="CC247" s="66"/>
      <c r="CD247" s="66"/>
      <c r="CE247" s="66"/>
      <c r="CF247" s="66"/>
      <c r="CG247" s="66"/>
      <c r="CH247" s="66"/>
      <c r="CI247" s="66"/>
    </row>
    <row r="248" spans="1:87" ht="14.5" hidden="1" customHeight="1">
      <c r="A248" s="85" t="s">
        <v>911</v>
      </c>
      <c r="B248" s="69">
        <v>244</v>
      </c>
      <c r="C248" s="92"/>
      <c r="D248" s="66" t="s">
        <v>1021</v>
      </c>
      <c r="E248" s="66"/>
      <c r="F248" s="66" t="s">
        <v>1060</v>
      </c>
      <c r="G248" s="70" t="s">
        <v>1041</v>
      </c>
      <c r="H248" s="66"/>
      <c r="I248" s="66"/>
      <c r="J248" s="73">
        <v>5</v>
      </c>
      <c r="K248" s="66"/>
      <c r="L248" s="70" t="s">
        <v>1039</v>
      </c>
      <c r="M248" s="66" t="e">
        <f t="shared" si="21"/>
        <v>#N/A</v>
      </c>
      <c r="N248" s="66"/>
      <c r="O248" s="66" t="s">
        <v>991</v>
      </c>
      <c r="P248" s="66" t="s">
        <v>1068</v>
      </c>
      <c r="Q248" s="66"/>
      <c r="R248" s="66" t="s">
        <v>1028</v>
      </c>
      <c r="S248" s="66"/>
      <c r="T248" s="66"/>
      <c r="U248" s="66"/>
      <c r="V248" s="66"/>
      <c r="W248" s="83">
        <v>14.5</v>
      </c>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6"/>
      <c r="BC248" s="66"/>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70" t="s">
        <v>70</v>
      </c>
      <c r="CB248" s="66"/>
      <c r="CC248" s="66"/>
      <c r="CD248" s="66"/>
      <c r="CE248" s="66"/>
      <c r="CF248" s="66"/>
      <c r="CG248" s="66"/>
      <c r="CH248" s="66"/>
      <c r="CI248" s="66"/>
    </row>
    <row r="249" spans="1:87" ht="14.5" hidden="1" customHeight="1">
      <c r="A249" s="85" t="s">
        <v>911</v>
      </c>
      <c r="B249" s="69">
        <v>245</v>
      </c>
      <c r="C249" s="92"/>
      <c r="D249" s="66" t="s">
        <v>1022</v>
      </c>
      <c r="E249" s="66"/>
      <c r="F249" s="66" t="s">
        <v>1060</v>
      </c>
      <c r="G249" s="70" t="s">
        <v>1041</v>
      </c>
      <c r="H249" s="66"/>
      <c r="I249" s="66"/>
      <c r="J249" s="73">
        <v>6</v>
      </c>
      <c r="K249" s="66"/>
      <c r="L249" s="70" t="s">
        <v>1039</v>
      </c>
      <c r="M249" s="66" t="e">
        <f t="shared" si="21"/>
        <v>#N/A</v>
      </c>
      <c r="N249" s="66"/>
      <c r="O249" s="66" t="s">
        <v>993</v>
      </c>
      <c r="P249" s="66" t="s">
        <v>1069</v>
      </c>
      <c r="Q249" s="66"/>
      <c r="R249" s="66" t="s">
        <v>1028</v>
      </c>
      <c r="S249" s="66"/>
      <c r="T249" s="66"/>
      <c r="U249" s="66"/>
      <c r="V249" s="66"/>
      <c r="W249" s="83">
        <v>52</v>
      </c>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70" t="s">
        <v>70</v>
      </c>
      <c r="CB249" s="66"/>
      <c r="CC249" s="66"/>
      <c r="CD249" s="66"/>
      <c r="CE249" s="66"/>
      <c r="CF249" s="66"/>
      <c r="CG249" s="66"/>
      <c r="CH249" s="66"/>
      <c r="CI249" s="66"/>
    </row>
    <row r="250" spans="1:87" ht="14.5" customHeight="1">
      <c r="A250" s="69" t="s">
        <v>909</v>
      </c>
      <c r="B250" s="69">
        <v>246</v>
      </c>
      <c r="C250" s="92"/>
      <c r="D250" s="66" t="s">
        <v>1029</v>
      </c>
      <c r="E250" s="66" t="str">
        <f>INDEX(bangkok_range,MATCH($D250, bangkok_name,0), MATCH(E$4, bangkok_titles,0))</f>
        <v>Bond issuance</v>
      </c>
      <c r="F250" s="70" t="s">
        <v>1060</v>
      </c>
      <c r="G250" s="70" t="s">
        <v>1063</v>
      </c>
      <c r="H250" s="66"/>
      <c r="I250" s="66"/>
      <c r="J250" s="73">
        <v>2</v>
      </c>
      <c r="K250" s="66"/>
      <c r="L250" s="66" t="s">
        <v>892</v>
      </c>
      <c r="M250" s="66"/>
      <c r="N250" s="66" t="str">
        <f>INDEX(bangkok_range,MATCH($D250, bangkok_name,0), MATCH(N$4, bangkok_titles,0))</f>
        <v>East and NorthEast Asia</v>
      </c>
      <c r="O250" s="66" t="str">
        <f>INDEX(bangkok_range,MATCH($D250, bangkok_name,0), MATCH(O$4, bangkok_titles,0))</f>
        <v>Cambodia</v>
      </c>
      <c r="P250" s="66" t="s">
        <v>1066</v>
      </c>
      <c r="Q250" s="66" t="str">
        <f t="shared" ref="Q250:V254" si="22">INDEX(bangkok_range,MATCH($D250, bangkok_name,0), MATCH(Q$4, bangkok_titles,0))</f>
        <v>Cambodia: marketbased instruments</v>
      </c>
      <c r="R250" s="66" t="str">
        <f t="shared" si="22"/>
        <v>Land Restoration &amp; Building Resilience</v>
      </c>
      <c r="S250" s="66" t="str">
        <f t="shared" si="22"/>
        <v>early warning</v>
      </c>
      <c r="T250" s="66" t="str">
        <f t="shared" si="22"/>
        <v>Other: Please specify, None</v>
      </c>
      <c r="U250" s="66" t="str">
        <f t="shared" si="22"/>
        <v>Infrastructure asset  greenfield (building brand new facilities from the ground up)</v>
      </c>
      <c r="V250" s="66" t="str">
        <f t="shared" si="22"/>
        <v>Cambodia</v>
      </c>
      <c r="W250" s="83">
        <v>10</v>
      </c>
      <c r="X250" s="66" t="str">
        <f t="shared" ref="X250:AG254" si="23">INDEX(bangkok_range,MATCH($D250, bangkok_name,0), MATCH(X$4, bangkok_titles,0))</f>
        <v>5</v>
      </c>
      <c r="Y250" s="66" t="str">
        <f t="shared" si="23"/>
        <v>Expect no public capital in final capital structure</v>
      </c>
      <c r="Z250" s="66">
        <f t="shared" si="23"/>
        <v>0</v>
      </c>
      <c r="AA250" s="66">
        <f t="shared" si="23"/>
        <v>0</v>
      </c>
      <c r="AB250" s="66" t="str">
        <f t="shared" si="23"/>
        <v>80/20</v>
      </c>
      <c r="AC250" s="66" t="str">
        <f t="shared" si="23"/>
        <v>1 million</v>
      </c>
      <c r="AD250" s="66">
        <f t="shared" si="23"/>
        <v>0</v>
      </c>
      <c r="AE250" s="66" t="str">
        <f t="shared" si="23"/>
        <v>N/A</v>
      </c>
      <c r="AF250" s="66" t="str">
        <f t="shared" si="23"/>
        <v/>
      </c>
      <c r="AG250" s="66" t="str">
        <f t="shared" si="23"/>
        <v>security exchange</v>
      </c>
      <c r="AH250" s="66" t="str">
        <f t="shared" ref="AH250:AQ254" si="24">INDEX(bangkok_range,MATCH($D250, bangkok_name,0), MATCH(AH$4, bangkok_titles,0))</f>
        <v>Currency risk</v>
      </c>
      <c r="AI250" s="66" t="str">
        <f t="shared" si="24"/>
        <v>foreign exchange fluctuations</v>
      </c>
      <c r="AJ250" s="66" t="str">
        <f t="shared" si="24"/>
        <v>Security exchange</v>
      </c>
      <c r="AK250" s="66" t="str">
        <f t="shared" si="24"/>
        <v>N/A</v>
      </c>
      <c r="AL250" s="66" t="str">
        <f t="shared" si="24"/>
        <v>Yes</v>
      </c>
      <c r="AM250" s="66" t="str">
        <f t="shared" si="24"/>
        <v>SC</v>
      </c>
      <c r="AN250" s="66" t="str">
        <f t="shared" si="24"/>
        <v>No</v>
      </c>
      <c r="AO250" s="66">
        <f t="shared" si="24"/>
        <v>0</v>
      </c>
      <c r="AP250" s="66" t="str">
        <f t="shared" si="24"/>
        <v>No</v>
      </c>
      <c r="AQ250" s="66" t="str">
        <f t="shared" si="24"/>
        <v>Public private partnership</v>
      </c>
      <c r="AR250" s="66" t="str">
        <f t="shared" ref="AR250:BA254" si="25">INDEX(bangkok_range,MATCH($D250, bangkok_name,0), MATCH(AR$4, bangkok_titles,0))</f>
        <v>Conceptual design (concept design and concept note)</v>
      </c>
      <c r="AS250" s="66">
        <f t="shared" si="25"/>
        <v>202022</v>
      </c>
      <c r="AT250" s="66">
        <f t="shared" si="25"/>
        <v>202223</v>
      </c>
      <c r="AU250" s="66" t="str">
        <f t="shared" si="25"/>
        <v>2024</v>
      </c>
      <c r="AV250" s="66">
        <f t="shared" si="25"/>
        <v>202526</v>
      </c>
      <c r="AW250" s="66">
        <f t="shared" si="25"/>
        <v>202630</v>
      </c>
      <c r="AX250" s="66" t="str">
        <f t="shared" si="25"/>
        <v>2031</v>
      </c>
      <c r="AY250" s="66" t="str">
        <f t="shared" si="25"/>
        <v>10%</v>
      </c>
      <c r="AZ250" s="66">
        <f t="shared" si="25"/>
        <v>0</v>
      </c>
      <c r="BA250" s="66">
        <f t="shared" si="25"/>
        <v>0</v>
      </c>
      <c r="BB250" s="66" t="str">
        <f t="shared" ref="BB250:BK254" si="26">INDEX(bangkok_range,MATCH($D250, bangkok_name,0), MATCH(BB$4, bangkok_titles,0))</f>
        <v>completion</v>
      </c>
      <c r="BC250" s="66" t="str">
        <f t="shared" si="26"/>
        <v>feasibility assessment</v>
      </c>
      <c r="BD250" s="66" t="str">
        <f t="shared" si="26"/>
        <v>USD 100000</v>
      </c>
      <c r="BE250" s="66" t="str">
        <f t="shared" si="26"/>
        <v>Grant, please specify which type:: sponsor</v>
      </c>
      <c r="BF250" s="66" t="str">
        <f t="shared" si="26"/>
        <v>1 million</v>
      </c>
      <c r="BG250" s="66" t="str">
        <f t="shared" si="26"/>
        <v>review</v>
      </c>
      <c r="BH250" s="66" t="str">
        <f t="shared" si="26"/>
        <v>100000@</v>
      </c>
      <c r="BI250" s="66" t="str">
        <f t="shared" si="26"/>
        <v>Grant, please specify which type:: donation</v>
      </c>
      <c r="BJ250" s="66" t="str">
        <f t="shared" si="26"/>
        <v>50000</v>
      </c>
      <c r="BK250" s="66" t="str">
        <f t="shared" si="26"/>
        <v>lack of exposure to investors</v>
      </c>
      <c r="BL250" s="66" t="str">
        <f t="shared" ref="BL250:BU254" si="27">INDEX(bangkok_range,MATCH($D250, bangkok_name,0), MATCH(BL$4, bangkok_titles,0))</f>
        <v>assessment</v>
      </c>
      <c r="BM250" s="66">
        <f t="shared" si="27"/>
        <v>0</v>
      </c>
      <c r="BN250" s="66">
        <f t="shared" si="27"/>
        <v>0</v>
      </c>
      <c r="BO250" s="66">
        <f t="shared" si="27"/>
        <v>0</v>
      </c>
      <c r="BP250" s="66">
        <f t="shared" si="27"/>
        <v>0</v>
      </c>
      <c r="BQ250" s="66">
        <f t="shared" si="27"/>
        <v>0</v>
      </c>
      <c r="BR250" s="66">
        <f t="shared" si="27"/>
        <v>0</v>
      </c>
      <c r="BS250" s="66">
        <f t="shared" si="27"/>
        <v>0</v>
      </c>
      <c r="BT250" s="66">
        <f t="shared" si="27"/>
        <v>0</v>
      </c>
      <c r="BU250" s="66">
        <f t="shared" si="27"/>
        <v>0</v>
      </c>
      <c r="BV250" s="66" t="str">
        <f t="shared" ref="BV250:CI254" si="28">INDEX(bangkok_range,MATCH($D250, bangkok_name,0), MATCH(BV$4, bangkok_titles,0))</f>
        <v>No</v>
      </c>
      <c r="BW250" s="66">
        <f t="shared" si="28"/>
        <v>0</v>
      </c>
      <c r="BX250" s="66">
        <f t="shared" si="28"/>
        <v>0</v>
      </c>
      <c r="BY250" s="66">
        <f t="shared" si="28"/>
        <v>0</v>
      </c>
      <c r="BZ250" s="66">
        <f t="shared" si="28"/>
        <v>0</v>
      </c>
      <c r="CA250" s="66" t="str">
        <f t="shared" si="28"/>
        <v/>
      </c>
      <c r="CB250" s="66" t="str">
        <f t="shared" si="28"/>
        <v/>
      </c>
      <c r="CC250" s="66">
        <f t="shared" si="28"/>
        <v>0</v>
      </c>
      <c r="CD250" s="66">
        <f t="shared" si="28"/>
        <v>0</v>
      </c>
      <c r="CE250" s="66" t="str">
        <f t="shared" si="28"/>
        <v/>
      </c>
      <c r="CF250" s="66">
        <f t="shared" si="28"/>
        <v>0</v>
      </c>
      <c r="CG250" s="66">
        <f t="shared" si="28"/>
        <v>0</v>
      </c>
      <c r="CH250" s="66">
        <f t="shared" si="28"/>
        <v>0</v>
      </c>
      <c r="CI250" s="66">
        <f t="shared" si="28"/>
        <v>0</v>
      </c>
    </row>
    <row r="251" spans="1:87" ht="14.5" customHeight="1">
      <c r="A251" s="69" t="s">
        <v>909</v>
      </c>
      <c r="B251" s="69">
        <v>247</v>
      </c>
      <c r="C251" s="92"/>
      <c r="D251" s="66" t="s">
        <v>1030</v>
      </c>
      <c r="E251" s="66" t="str">
        <f>INDEX(bangkok_range,MATCH($D251, bangkok_name,0), MATCH(E$4, bangkok_titles,0))</f>
        <v>1. Background of Issuer and Promoter: Issuer is a special purpose company set up to develop, own and operate a fully operational 20MW solar photovoltaic (“PV”) power plant in Svay Rieng Province, Cambodia. The solar PV power plant was fully built and achieved its Commercial Operation Date on 31 January 2022. Issuer is a subsidiary of  an integrated electrical power technology group of companies listed on the Main Market of Bursa Malaysia.
2. Issue Type and Amount: Senior Bond of up to USD19 million to refinance existing bank loan 
3. Green: Issuer's green bond framework is being reviewed by an accredited external review and Issuer committed to have the Bond certified by Climate Bond Initiative 
4. Salient features of the Solar PV plant: (a) The plant carries a standard 20year PPA with Cambodia's stateowned utility company EDC on a takeorpay basis for a maximum capacity of 20MWac injecting into the national grid via a nearby substation. (b) The plant achieved its COD on 31 January 2022 and has been operating at P90 level with no reported incidence. (c) the plant contribute to Cambodian government goal of net zero by 2050 by increasing its renewable energy mix, particularly solar mix since Cambodia has one of the highest solar irradiation resource in the world. Thanks to that and also the credit strength of the EDC and the bankability of the PPA, solar installed capacity has increased from 10MW in 2017 to 337.8 MW in 2021. Multiple other large scale projects are under construction.</v>
      </c>
      <c r="F251" s="70" t="s">
        <v>1060</v>
      </c>
      <c r="G251" s="70" t="s">
        <v>1063</v>
      </c>
      <c r="H251" s="66"/>
      <c r="I251" s="66"/>
      <c r="J251" s="73">
        <v>1</v>
      </c>
      <c r="K251" s="66"/>
      <c r="L251" s="66" t="s">
        <v>892</v>
      </c>
      <c r="M251" s="66"/>
      <c r="N251" s="66" t="str">
        <f>INDEX(bangkok_range,MATCH($D251, bangkok_name,0), MATCH(N$4, bangkok_titles,0))</f>
        <v>South and SouthWest Asia</v>
      </c>
      <c r="O251" s="66" t="s">
        <v>1036</v>
      </c>
      <c r="P251" s="66" t="s">
        <v>1066</v>
      </c>
      <c r="Q251" s="66" t="str">
        <f t="shared" si="22"/>
        <v>Cambodia</v>
      </c>
      <c r="R251" s="66" t="str">
        <f t="shared" si="22"/>
        <v>Energy</v>
      </c>
      <c r="S251" s="66" t="str">
        <f t="shared" si="22"/>
        <v>Solar</v>
      </c>
      <c r="T251" s="66" t="str">
        <f t="shared" si="22"/>
        <v>Energy</v>
      </c>
      <c r="U251" s="66" t="str">
        <f t="shared" si="22"/>
        <v>Infrastructure asset  brownfield (refurbishing, expanding or purchasing an existing facility)</v>
      </c>
      <c r="V251" s="66" t="str">
        <f t="shared" si="22"/>
        <v>Pestech International Berhad (Equity) and RHB Bank (Cambodia) as project financier</v>
      </c>
      <c r="W251" s="83">
        <v>25.9</v>
      </c>
      <c r="X251" s="66" t="str">
        <f t="shared" si="23"/>
        <v>20 years commenced from 31 January 2022 (COD)</v>
      </c>
      <c r="Y251" s="66">
        <f t="shared" si="23"/>
        <v>0</v>
      </c>
      <c r="Z251" s="66">
        <f t="shared" si="23"/>
        <v>0</v>
      </c>
      <c r="AA251" s="66">
        <f t="shared" si="23"/>
        <v>0</v>
      </c>
      <c r="AB251" s="66" t="str">
        <f t="shared" si="23"/>
        <v>Maximum 80/20 debt to equity</v>
      </c>
      <c r="AC251" s="66" t="str">
        <f t="shared" si="23"/>
        <v>USD25.6 million</v>
      </c>
      <c r="AD251" s="66">
        <f t="shared" si="23"/>
        <v>0</v>
      </c>
      <c r="AE251" s="66" t="str">
        <f t="shared" si="23"/>
        <v>Pestech International Berhad (Equity of USD10 million) and RHB Bank (debt financing of USD16 million)</v>
      </c>
      <c r="AF251" s="66" t="str">
        <f t="shared" si="23"/>
        <v>Yes, please specify who:: Cambodia's state utility Electricité Du Cambodge (EDC)</v>
      </c>
      <c r="AG251" s="66" t="str">
        <f t="shared" si="23"/>
        <v>RHB Securities (Cambodia)</v>
      </c>
      <c r="AH251" s="66" t="str">
        <f t="shared" si="24"/>
        <v>Currency risk, Climate risk, Credit risk, Demandside risk, Inflation risk, Counterparty risk, Operational risk</v>
      </c>
      <c r="AI251" s="66" t="str">
        <f t="shared" si="24"/>
        <v>Electricity payment is in USD. The EDC has the right to pay up to 10% of a monthly bill in local currency khmer riel at the prevailing market rate. The bond is issued and settled in USD, The project contribute directly to the lower emission due to its competitive tarrif compared to heavy fuel oil and coal generation in the country., PPA is for 20years on a takeorpay basis. EDC credit and it's PPA has proven highly bankable among southeast Asia regional banks and investors., PPA term is on a takeorpay basis., Electricity tariff is fixed for the entire 20 year PPA, EDC is the sole counter party as offtaker., The plant is developed and operated by entities within the Pestech Group which has high technical knowledge and knowhow in the utilityscale electrical industry for many years. The group has track record and experience in EPCC and O&amp;M of utilities assets.</v>
      </c>
      <c r="AJ251" s="66" t="str">
        <f t="shared" si="24"/>
        <v>Developer is a special purpose company under the name Green Sustainable Ventures (Cambodia). The ultimate sponsor and holding company is PESTECH International Berhad, an electrical enginerring group listed on the main board of Bursa Malaysia.</v>
      </c>
      <c r="AK251" s="66" t="str">
        <f t="shared" si="24"/>
        <v>PESTECH (Cambodia) Plc, the subsidiary of PESTECH International Berhad, is the turnkey contractor for the project.</v>
      </c>
      <c r="AL251" s="66" t="str">
        <f t="shared" si="24"/>
        <v>Yes</v>
      </c>
      <c r="AM251" s="66" t="str">
        <f t="shared" si="24"/>
        <v>1. RHB Securities (Cambodia)  Lead Arranger 2. VDB/Bayon Law Group as the lawers and 3. Grant Thornton as the reporting accountant.</v>
      </c>
      <c r="AN251" s="66" t="str">
        <f t="shared" si="24"/>
        <v>Yes, please explain:</v>
      </c>
      <c r="AO251" s="66" t="str">
        <f t="shared" si="24"/>
        <v>We are currently in discussion with one particular multilateral development fund. We are unable to disclose their name since the investment is not finalized and we had not asked for their consent.</v>
      </c>
      <c r="AP251" s="66" t="str">
        <f t="shared" si="24"/>
        <v>No</v>
      </c>
      <c r="AQ251" s="66" t="str">
        <f t="shared" si="24"/>
        <v>Design, build, operate</v>
      </c>
      <c r="AR251" s="66" t="str">
        <f t="shared" si="25"/>
        <v>Operational</v>
      </c>
      <c r="AS251" s="66" t="str">
        <f t="shared" si="25"/>
        <v>Completed</v>
      </c>
      <c r="AT251" s="66" t="str">
        <f t="shared" si="25"/>
        <v>Completed</v>
      </c>
      <c r="AU251" s="66" t="str">
        <f t="shared" si="25"/>
        <v>Completed</v>
      </c>
      <c r="AV251" s="66" t="str">
        <f t="shared" si="25"/>
        <v>Completed</v>
      </c>
      <c r="AW251" s="66" t="str">
        <f t="shared" si="25"/>
        <v>The PPA is for 20 years commenced from COD 31 January 2022</v>
      </c>
      <c r="AX251" s="66" t="str">
        <f t="shared" si="25"/>
        <v>Operational date: 27 January 2022, COD: 31 January 2022</v>
      </c>
      <c r="AY251" s="66" t="str">
        <f t="shared" si="25"/>
        <v>Completed</v>
      </c>
      <c r="AZ251" s="66">
        <f t="shared" si="25"/>
        <v>0</v>
      </c>
      <c r="BA251" s="66">
        <f t="shared" si="25"/>
        <v>0</v>
      </c>
      <c r="BB251" s="66" t="str">
        <f t="shared" si="26"/>
        <v>N/A</v>
      </c>
      <c r="BC251" s="66" t="str">
        <f t="shared" si="26"/>
        <v>N/A</v>
      </c>
      <c r="BD251" s="66" t="str">
        <f t="shared" si="26"/>
        <v>USD19 million to refinance existing facility and reimburse to Sponsor.</v>
      </c>
      <c r="BE251" s="66" t="str">
        <f t="shared" si="26"/>
        <v>Debt, please specify which type:: Senior Bond/Debt of up to USD19 million</v>
      </c>
      <c r="BF251" s="66" t="str">
        <f t="shared" si="26"/>
        <v>USD2 million</v>
      </c>
      <c r="BG251" s="66" t="str">
        <f t="shared" si="26"/>
        <v>1. Investors are invited to submit indicative interest starting September 2022 
2. Target settlement: Q4 2022.</v>
      </c>
      <c r="BH251" s="66" t="str">
        <f t="shared" si="26"/>
        <v>Senior Bond/Debt of up to USD19 million</v>
      </c>
      <c r="BI251" s="66" t="str">
        <f t="shared" si="26"/>
        <v>Debt, please specify which type:: Senior Bond/Debt of up to USD19 million</v>
      </c>
      <c r="BJ251" s="66" t="str">
        <f t="shared" si="26"/>
        <v>USD 2 million</v>
      </c>
      <c r="BK251" s="66" t="str">
        <f t="shared" si="26"/>
        <v>Rising cost of debt versus existing cost of bank loan.</v>
      </c>
      <c r="BL251" s="66" t="str">
        <f t="shared" si="27"/>
        <v>Mobilizing debt investment</v>
      </c>
      <c r="BM251" s="66" t="str">
        <f t="shared" si="27"/>
        <v>Senior Bond</v>
      </c>
      <c r="BN251" s="66" t="str">
        <f t="shared" si="27"/>
        <v>17 years</v>
      </c>
      <c r="BO251" s="66" t="str">
        <f t="shared" si="27"/>
        <v>No</v>
      </c>
      <c r="BP251" s="66" t="str">
        <f t="shared" si="27"/>
        <v>Green Sustainable Ventures (Cambodia)</v>
      </c>
      <c r="BQ251" s="66" t="str">
        <f t="shared" si="27"/>
        <v>Cambodia</v>
      </c>
      <c r="BR251" s="66" t="str">
        <f t="shared" si="27"/>
        <v>PESTECH International Berhad (ultimate controlling shareholder)  94% ownership and Mr Salah A Essa  6% ownership</v>
      </c>
      <c r="BS251" s="66" t="str">
        <f t="shared" si="27"/>
        <v>PESTECH International Berhad (ultimate controlling shareholder)  94% ownership</v>
      </c>
      <c r="BT251" s="66" t="str">
        <f t="shared" si="27"/>
        <v>PESTECH International Berhad</v>
      </c>
      <c r="BU251" s="66" t="str">
        <f t="shared" si="27"/>
        <v xml:space="preserve"> Assignment of rights and benefits of PPA and Direct Agreement with the EDC and first ranking charge on project land (leasehold) among others.</v>
      </c>
      <c r="BV251" s="66" t="str">
        <f t="shared" si="28"/>
        <v>No</v>
      </c>
      <c r="BW251" s="66">
        <f t="shared" si="28"/>
        <v>0</v>
      </c>
      <c r="BX251" s="66">
        <f t="shared" si="28"/>
        <v>0</v>
      </c>
      <c r="BY251" s="66">
        <f t="shared" si="28"/>
        <v>0</v>
      </c>
      <c r="BZ251" s="66">
        <f t="shared" si="28"/>
        <v>0</v>
      </c>
      <c r="CA251" s="66" t="str">
        <f t="shared" si="28"/>
        <v>Mitigation  emissions avoidance (e.g., renewable energy, clean cookstoves)</v>
      </c>
      <c r="CB251" s="66" t="str">
        <f t="shared" si="28"/>
        <v>The Project enables increased production of renewable energy which displaces energy from fueloil given its competitive position. The plant will save on an average of 7,004 tCO₂ per annum., 36,790 MWh/year</v>
      </c>
      <c r="CC251" s="66" t="str">
        <f t="shared" si="28"/>
        <v>The renewable energy transpose generation above is based on the PVsyst P90 simulation. For the first 5 month of operation (FebJune 2022), the plant generated total of 16,236 MWh or an average of 3,247 Mwh per month .</v>
      </c>
      <c r="CD251" s="66">
        <f t="shared" si="28"/>
        <v>0</v>
      </c>
      <c r="CE251" s="66" t="str">
        <f t="shared" si="28"/>
        <v>7. Affordable &amp; clean energy: 13. Climate action</v>
      </c>
      <c r="CF251" s="66" t="str">
        <f t="shared" si="28"/>
        <v>The project green framework will be reviewed by third party and will aim to get certification from Climate Bond Initiative</v>
      </c>
      <c r="CG251" s="66" t="str">
        <f t="shared" si="28"/>
        <v>Iv Ranarith, RHB Securities (Cambodia)</v>
      </c>
      <c r="CH251" s="66" t="str">
        <f t="shared" si="28"/>
        <v>Yes, please provide your email address:</v>
      </c>
      <c r="CI251" s="66" t="str">
        <f t="shared" si="28"/>
        <v>ranarith.iv@rhbgroup.com</v>
      </c>
    </row>
    <row r="252" spans="1:87" ht="14.5" customHeight="1">
      <c r="A252" s="69" t="s">
        <v>909</v>
      </c>
      <c r="B252" s="69">
        <v>248</v>
      </c>
      <c r="C252" s="92"/>
      <c r="D252" s="66" t="s">
        <v>1031</v>
      </c>
      <c r="E252" s="66" t="str">
        <f>INDEX(bangkok_range,MATCH($D252, bangkok_name,0), MATCH(E$4, bangkok_titles,0))</f>
        <v>Bangkok EBus Programme aims to transform entire privately operated public buses within Bangkok from gasoline powered to electric buses. The project will involve between 1,0005,000 buses  that would be replaced by electric buses manufactured in Thailand. Project is expected to commence operation in Q4 2022 and continue rollout afterwards.</v>
      </c>
      <c r="F252" s="70" t="s">
        <v>1060</v>
      </c>
      <c r="G252" s="70" t="s">
        <v>1063</v>
      </c>
      <c r="H252" s="66"/>
      <c r="I252" s="66"/>
      <c r="J252" s="73">
        <v>1</v>
      </c>
      <c r="K252" s="66"/>
      <c r="L252" s="66" t="s">
        <v>892</v>
      </c>
      <c r="M252" s="66" t="str">
        <f>INDEX(bangkok_range,MATCH($D252, bangkok_name,0), MATCH(M$4, bangkok_titles,0))</f>
        <v>First of its kind in Thailand</v>
      </c>
      <c r="N252" s="66" t="str">
        <f>INDEX(bangkok_range,MATCH($D252, bangkok_name,0), MATCH(N$4, bangkok_titles,0))</f>
        <v>South and SouthWest Asia</v>
      </c>
      <c r="O252" s="66" t="s">
        <v>1037</v>
      </c>
      <c r="P252" s="66" t="s">
        <v>1068</v>
      </c>
      <c r="Q252" s="66" t="str">
        <f t="shared" si="22"/>
        <v>Thailand: EBuses within Bangkok and vicinity</v>
      </c>
      <c r="R252" s="66" t="str">
        <f t="shared" si="22"/>
        <v>Transport</v>
      </c>
      <c r="S252" s="66" t="str">
        <f t="shared" si="22"/>
        <v>Public Transport Electrification</v>
      </c>
      <c r="T252" s="66" t="str">
        <f t="shared" si="22"/>
        <v>Energy, Transport, Carbon Credits</v>
      </c>
      <c r="U252" s="66" t="str">
        <f t="shared" si="22"/>
        <v>Infrastructure asset  brownfield (refurbishing, expanding or purchasing an existing facility)</v>
      </c>
      <c r="V252" s="66">
        <f t="shared" si="22"/>
        <v>0</v>
      </c>
      <c r="W252" s="83" t="s">
        <v>471</v>
      </c>
      <c r="X252" s="66">
        <f t="shared" si="23"/>
        <v>0</v>
      </c>
      <c r="Y252" s="66">
        <f t="shared" si="23"/>
        <v>0</v>
      </c>
      <c r="Z252" s="66">
        <f t="shared" si="23"/>
        <v>0</v>
      </c>
      <c r="AA252" s="66">
        <f t="shared" si="23"/>
        <v>0</v>
      </c>
      <c r="AB252" s="66">
        <f t="shared" si="23"/>
        <v>0</v>
      </c>
      <c r="AC252" s="66">
        <f t="shared" si="23"/>
        <v>0</v>
      </c>
      <c r="AD252" s="66">
        <f t="shared" si="23"/>
        <v>0</v>
      </c>
      <c r="AE252" s="66">
        <f t="shared" si="23"/>
        <v>0</v>
      </c>
      <c r="AF252" s="66" t="str">
        <f t="shared" si="23"/>
        <v/>
      </c>
      <c r="AG252" s="66">
        <f t="shared" si="23"/>
        <v>0</v>
      </c>
      <c r="AH252" s="66" t="str">
        <f t="shared" si="24"/>
        <v/>
      </c>
      <c r="AI252" s="66" t="str">
        <f t="shared" si="24"/>
        <v/>
      </c>
      <c r="AJ252" s="66">
        <f t="shared" si="24"/>
        <v>0</v>
      </c>
      <c r="AK252" s="66">
        <f t="shared" si="24"/>
        <v>0</v>
      </c>
      <c r="AL252" s="66">
        <f t="shared" si="24"/>
        <v>0</v>
      </c>
      <c r="AM252" s="66">
        <f t="shared" si="24"/>
        <v>0</v>
      </c>
      <c r="AN252" s="66">
        <f t="shared" si="24"/>
        <v>0</v>
      </c>
      <c r="AO252" s="66">
        <f t="shared" si="24"/>
        <v>0</v>
      </c>
      <c r="AP252" s="66">
        <f t="shared" si="24"/>
        <v>0</v>
      </c>
      <c r="AQ252" s="66">
        <f t="shared" si="24"/>
        <v>0</v>
      </c>
      <c r="AR252" s="66">
        <f t="shared" si="25"/>
        <v>0</v>
      </c>
      <c r="AS252" s="66">
        <f t="shared" si="25"/>
        <v>0</v>
      </c>
      <c r="AT252" s="66">
        <f t="shared" si="25"/>
        <v>0</v>
      </c>
      <c r="AU252" s="66">
        <f t="shared" si="25"/>
        <v>0</v>
      </c>
      <c r="AV252" s="66">
        <f t="shared" si="25"/>
        <v>0</v>
      </c>
      <c r="AW252" s="66">
        <f t="shared" si="25"/>
        <v>0</v>
      </c>
      <c r="AX252" s="66">
        <f t="shared" si="25"/>
        <v>0</v>
      </c>
      <c r="AY252" s="66">
        <f t="shared" si="25"/>
        <v>0</v>
      </c>
      <c r="AZ252" s="66">
        <f t="shared" si="25"/>
        <v>0</v>
      </c>
      <c r="BA252" s="66">
        <f t="shared" si="25"/>
        <v>0</v>
      </c>
      <c r="BB252" s="66">
        <f t="shared" si="26"/>
        <v>0</v>
      </c>
      <c r="BC252" s="66">
        <f t="shared" si="26"/>
        <v>0</v>
      </c>
      <c r="BD252" s="66">
        <f t="shared" si="26"/>
        <v>0</v>
      </c>
      <c r="BE252" s="66" t="str">
        <f t="shared" si="26"/>
        <v/>
      </c>
      <c r="BF252" s="66">
        <f t="shared" si="26"/>
        <v>0</v>
      </c>
      <c r="BG252" s="66">
        <f t="shared" si="26"/>
        <v>0</v>
      </c>
      <c r="BH252" s="66">
        <f t="shared" si="26"/>
        <v>0</v>
      </c>
      <c r="BI252" s="66" t="str">
        <f t="shared" si="26"/>
        <v/>
      </c>
      <c r="BJ252" s="66">
        <f t="shared" si="26"/>
        <v>0</v>
      </c>
      <c r="BK252" s="66">
        <f t="shared" si="26"/>
        <v>0</v>
      </c>
      <c r="BL252" s="66">
        <f t="shared" si="27"/>
        <v>0</v>
      </c>
      <c r="BM252" s="66">
        <f t="shared" si="27"/>
        <v>0</v>
      </c>
      <c r="BN252" s="66">
        <f t="shared" si="27"/>
        <v>0</v>
      </c>
      <c r="BO252" s="66">
        <f t="shared" si="27"/>
        <v>0</v>
      </c>
      <c r="BP252" s="66">
        <f t="shared" si="27"/>
        <v>0</v>
      </c>
      <c r="BQ252" s="66">
        <f t="shared" si="27"/>
        <v>0</v>
      </c>
      <c r="BR252" s="66">
        <f t="shared" si="27"/>
        <v>0</v>
      </c>
      <c r="BS252" s="66">
        <f t="shared" si="27"/>
        <v>0</v>
      </c>
      <c r="BT252" s="66">
        <f t="shared" si="27"/>
        <v>0</v>
      </c>
      <c r="BU252" s="66">
        <f t="shared" si="27"/>
        <v>0</v>
      </c>
      <c r="BV252" s="66">
        <f t="shared" si="28"/>
        <v>0</v>
      </c>
      <c r="BW252" s="66">
        <f t="shared" si="28"/>
        <v>0</v>
      </c>
      <c r="BX252" s="66">
        <f t="shared" si="28"/>
        <v>0</v>
      </c>
      <c r="BY252" s="66">
        <f t="shared" si="28"/>
        <v>0</v>
      </c>
      <c r="BZ252" s="66">
        <f t="shared" si="28"/>
        <v>0</v>
      </c>
      <c r="CA252" s="66" t="str">
        <f t="shared" si="28"/>
        <v/>
      </c>
      <c r="CB252" s="66" t="str">
        <f t="shared" si="28"/>
        <v/>
      </c>
      <c r="CC252" s="66">
        <f t="shared" si="28"/>
        <v>0</v>
      </c>
      <c r="CD252" s="66">
        <f t="shared" si="28"/>
        <v>0</v>
      </c>
      <c r="CE252" s="66" t="str">
        <f t="shared" si="28"/>
        <v/>
      </c>
      <c r="CF252" s="66">
        <f t="shared" si="28"/>
        <v>0</v>
      </c>
      <c r="CG252" s="66">
        <f t="shared" si="28"/>
        <v>0</v>
      </c>
      <c r="CH252" s="66">
        <f t="shared" si="28"/>
        <v>0</v>
      </c>
      <c r="CI252" s="66">
        <f t="shared" si="28"/>
        <v>0</v>
      </c>
    </row>
    <row r="253" spans="1:87" ht="14.5" customHeight="1">
      <c r="A253" s="69" t="s">
        <v>909</v>
      </c>
      <c r="B253" s="69">
        <v>249</v>
      </c>
      <c r="C253" s="92"/>
      <c r="D253" s="66" t="s">
        <v>1032</v>
      </c>
      <c r="E253" s="66" t="str">
        <f>INDEX(bangkok_range,MATCH($D253, bangkok_name,0), MATCH(E$4, bangkok_titles,0))</f>
        <v>Bhutan is diversify renewable energy sector from hydrpower projects to solar power/panel projects and hydrogen. Main objective  for diversification is for energy secuirty and become renewable energy hub. Also, to leverage carbon credit trading  to enhance resource mobilization for small landlocked country from reneable energy. In terms of time line, early financer is better and best option we are exploring.</v>
      </c>
      <c r="F253" s="70" t="s">
        <v>1060</v>
      </c>
      <c r="G253" s="70" t="s">
        <v>1063</v>
      </c>
      <c r="H253" s="66"/>
      <c r="I253" s="66"/>
      <c r="J253" s="73">
        <v>1</v>
      </c>
      <c r="K253" s="66"/>
      <c r="L253" s="66" t="s">
        <v>892</v>
      </c>
      <c r="M253" s="66" t="str">
        <f>INDEX(bangkok_range,MATCH($D253, bangkok_name,0), MATCH(M$4, bangkok_titles,0))</f>
        <v>All mega hydropower projects implementation are undrgoing between the two Governments  Govt. of India  and Royal Govt of Bhutan under the umberalla of 30,000 MW by 2030s.</v>
      </c>
      <c r="N253" s="66" t="str">
        <f>INDEX(bangkok_range,MATCH($D253, bangkok_name,0), MATCH(N$4, bangkok_titles,0))</f>
        <v>SouthEast Asia</v>
      </c>
      <c r="O253" s="66" t="s">
        <v>1033</v>
      </c>
      <c r="P253" s="66" t="s">
        <v>1066</v>
      </c>
      <c r="Q253" s="66" t="str">
        <f t="shared" si="22"/>
        <v>Bangladesh, Bhutan, India, Japan, Singapore: Crossboarder trading by diversifying market, Increase domestic supply., Increase supply in Indian market, Carbon Credit Trading, Carbon Credit Trading</v>
      </c>
      <c r="R253" s="66" t="str">
        <f t="shared" si="22"/>
        <v>Energy</v>
      </c>
      <c r="S253" s="66" t="str">
        <f t="shared" si="22"/>
        <v>solar, Transport through hydrogen and carbon trading</v>
      </c>
      <c r="T253" s="66" t="str">
        <f t="shared" si="22"/>
        <v>Energy, Transport, Food Security &amp; Agriculture, Digital Transformation, Carbon Credits</v>
      </c>
      <c r="U253" s="66" t="str">
        <f t="shared" si="22"/>
        <v>Infrastructure asset  greenfield (building brand new facilities from the ground up)</v>
      </c>
      <c r="V253" s="66" t="str">
        <f t="shared" si="22"/>
        <v>No sponsor for solar projects and hydrogen project</v>
      </c>
      <c r="W253" s="83">
        <v>1500</v>
      </c>
      <c r="X253" s="66" t="str">
        <f t="shared" si="23"/>
        <v>3 years</v>
      </c>
      <c r="Y253" s="66" t="str">
        <f t="shared" si="23"/>
        <v>No public capital invested, but expected in final capital structure</v>
      </c>
      <c r="Z253" s="66" t="str">
        <f t="shared" si="23"/>
        <v>Need further stduies</v>
      </c>
      <c r="AA253" s="66" t="str">
        <f t="shared" si="23"/>
        <v>NPPF, commercial Banks, SOEs  Druk Holdings &amp; Investments &amp; Druk Green Power Corporation</v>
      </c>
      <c r="AB253" s="66" t="str">
        <f t="shared" si="23"/>
        <v>80:20</v>
      </c>
      <c r="AC253" s="66" t="str">
        <f t="shared" si="23"/>
        <v>In terms of solar and hydrogen is very minimal</v>
      </c>
      <c r="AD253" s="66">
        <f t="shared" si="23"/>
        <v>0</v>
      </c>
      <c r="AE253" s="66" t="str">
        <f t="shared" si="23"/>
        <v>In renewable energy, Govt of India, Asian Developemnt Bank, Govt of Japan/JICA, Govt, of Austria, EU and World Bank for TA supports for feasibility studies</v>
      </c>
      <c r="AF253" s="66" t="str">
        <f t="shared" si="23"/>
        <v>No</v>
      </c>
      <c r="AG253" s="66" t="str">
        <f t="shared" si="23"/>
        <v>NA</v>
      </c>
      <c r="AH253" s="66" t="str">
        <f t="shared" si="24"/>
        <v>Currency risk, Climate risk</v>
      </c>
      <c r="AI253" s="66" t="str">
        <f t="shared" si="24"/>
        <v>Looking for applying financial derivatives  hedging and swap facility, strigent compliance and protection of environment; water shed management and glacial lakes management</v>
      </c>
      <c r="AJ253" s="66" t="str">
        <f t="shared" si="24"/>
        <v>Govt of Bhutan</v>
      </c>
      <c r="AK253" s="66" t="str">
        <f t="shared" si="24"/>
        <v>Either Internation and domestic. Open for global participation</v>
      </c>
      <c r="AL253" s="66" t="str">
        <f t="shared" si="24"/>
        <v>No</v>
      </c>
      <c r="AM253" s="66">
        <f t="shared" si="24"/>
        <v>0</v>
      </c>
      <c r="AN253" s="66" t="str">
        <f t="shared" si="24"/>
        <v>Yes, please explain:</v>
      </c>
      <c r="AO253" s="66" t="str">
        <f t="shared" si="24"/>
        <v>ADB, WB and IMF are advising the government.</v>
      </c>
      <c r="AP253" s="66" t="str">
        <f t="shared" si="24"/>
        <v>No</v>
      </c>
      <c r="AQ253" s="66" t="str">
        <f t="shared" si="24"/>
        <v>Concession</v>
      </c>
      <c r="AR253" s="66" t="str">
        <f t="shared" si="25"/>
        <v>Feasibility assessment (conducting technical, organizational, financial, social, environmental study for project approval)</v>
      </c>
      <c r="AS253" s="66">
        <f t="shared" si="25"/>
        <v>20222023</v>
      </c>
      <c r="AT253" s="66" t="str">
        <f t="shared" si="25"/>
        <v>2023</v>
      </c>
      <c r="AU253" s="66" t="str">
        <f t="shared" si="25"/>
        <v>2023</v>
      </c>
      <c r="AV253" s="66">
        <f t="shared" si="25"/>
        <v>20232025</v>
      </c>
      <c r="AW253" s="66" t="str">
        <f t="shared" si="25"/>
        <v>2025</v>
      </c>
      <c r="AX253" s="66" t="str">
        <f t="shared" si="25"/>
        <v>Dec  2025</v>
      </c>
      <c r="AY253" s="66" t="str">
        <f t="shared" si="25"/>
        <v>We have all the expertise at domestic and ready made market to get into operation</v>
      </c>
      <c r="AZ253" s="66">
        <f t="shared" si="25"/>
        <v>0</v>
      </c>
      <c r="BA253" s="66">
        <f t="shared" si="25"/>
        <v>0</v>
      </c>
      <c r="BB253" s="66" t="str">
        <f t="shared" si="26"/>
        <v>Financing</v>
      </c>
      <c r="BC253" s="66" t="str">
        <f t="shared" si="26"/>
        <v>financing confirmation</v>
      </c>
      <c r="BD253" s="66" t="str">
        <f t="shared" si="26"/>
        <v>US$ 500 million</v>
      </c>
      <c r="BE253" s="66" t="str">
        <f t="shared" si="26"/>
        <v>Grant, please specify which type:: first option and then to concessional financing, if any.</v>
      </c>
      <c r="BF253" s="66" t="str">
        <f t="shared" si="26"/>
        <v>each project US$40 million</v>
      </c>
      <c r="BG253" s="66" t="str">
        <f t="shared" si="26"/>
        <v>Technical and fiancial readiness</v>
      </c>
      <c r="BH253" s="66" t="str">
        <f t="shared" si="26"/>
        <v>we are looking for both USD and Euro curries investment.</v>
      </c>
      <c r="BI253" s="66" t="str">
        <f t="shared" si="26"/>
        <v>Grant, please specify which type:: Grant first and followed by concesional borrowings, if any.</v>
      </c>
      <c r="BJ253" s="66" t="str">
        <f t="shared" si="26"/>
        <v>consortium is also best option we could see it.</v>
      </c>
      <c r="BK253" s="66" t="str">
        <f t="shared" si="26"/>
        <v>Lack of sovereing rating and lack of international market experiences.</v>
      </c>
      <c r="BL253" s="66" t="str">
        <f t="shared" si="27"/>
        <v>To take up projects at investment landscape to showcase potentiality.</v>
      </c>
      <c r="BM253" s="66">
        <f t="shared" si="27"/>
        <v>0</v>
      </c>
      <c r="BN253" s="66">
        <f t="shared" si="27"/>
        <v>0</v>
      </c>
      <c r="BO253" s="66">
        <f t="shared" si="27"/>
        <v>0</v>
      </c>
      <c r="BP253" s="66">
        <f t="shared" si="27"/>
        <v>0</v>
      </c>
      <c r="BQ253" s="66">
        <f t="shared" si="27"/>
        <v>0</v>
      </c>
      <c r="BR253" s="66">
        <f t="shared" si="27"/>
        <v>0</v>
      </c>
      <c r="BS253" s="66">
        <f t="shared" si="27"/>
        <v>0</v>
      </c>
      <c r="BT253" s="66">
        <f t="shared" si="27"/>
        <v>0</v>
      </c>
      <c r="BU253" s="66">
        <f t="shared" si="27"/>
        <v>0</v>
      </c>
      <c r="BV253" s="66" t="str">
        <f t="shared" si="28"/>
        <v>Yes</v>
      </c>
      <c r="BW253" s="66" t="str">
        <f t="shared" si="28"/>
        <v>remaining amoiunt of US$ 500 million each in stagger manner</v>
      </c>
      <c r="BX253" s="66" t="str">
        <f t="shared" si="28"/>
        <v>projects (Solar &amp; Hydrogen)</v>
      </c>
      <c r="BY253" s="66" t="str">
        <f t="shared" si="28"/>
        <v>Grant, please specify which type:</v>
      </c>
      <c r="BZ253" s="66" t="str">
        <f t="shared" si="28"/>
        <v>consortium</v>
      </c>
      <c r="CA253" s="66" t="str">
        <f t="shared" si="28"/>
        <v>Mitigation  emissions avoidance (e.g., renewable energy, clean cookstoves): Mitigation  natured based sequestration (e.g., regenerative agriculture): Adaptation &amp; resilience (e.g., flood defences, climate resilient crops)</v>
      </c>
      <c r="CB253" s="66" t="str">
        <f t="shared" si="28"/>
        <v>NA, NA, NA, NA, NA, NA, NA, NA, NA, NA, NA, NA</v>
      </c>
      <c r="CC253" s="66" t="str">
        <f t="shared" si="28"/>
        <v>NA</v>
      </c>
      <c r="CD253" s="66" t="str">
        <f t="shared" si="28"/>
        <v>NA</v>
      </c>
      <c r="CE253" s="66" t="str">
        <f t="shared" si="28"/>
        <v>1. No poverty: 2. No hunger: 3. Good health &amp; well being: 5. Gender equality: 6. Clean water &amp; sanitation: 7. Affordable &amp; clean energy: 8. Decent work &amp; economic growth: 9. Industry, innovation &amp; infrastructure: 10. Reduced inequalities: 11. Sustainable cities &amp; communities: 13. Climate action: 15. Life on land: 16. Peace, justice &amp; strong institutions</v>
      </c>
      <c r="CF253" s="66" t="str">
        <f t="shared" si="28"/>
        <v>NA</v>
      </c>
      <c r="CG253" s="66" t="str">
        <f t="shared" si="28"/>
        <v>Mr. Yeshi Lhendup, Department of Macreconomic Affairs, Ministry of Finance, BHUTAN</v>
      </c>
      <c r="CH253" s="66" t="str">
        <f t="shared" si="28"/>
        <v>Yes, please provide your email address:</v>
      </c>
      <c r="CI253" s="66" t="str">
        <f t="shared" si="28"/>
        <v>official email ID: yeshilhendup@mof.gov.bt</v>
      </c>
    </row>
    <row r="254" spans="1:87" ht="14.5" customHeight="1">
      <c r="A254" s="69" t="s">
        <v>909</v>
      </c>
      <c r="B254" s="69">
        <v>250</v>
      </c>
      <c r="C254" s="92"/>
      <c r="D254" s="66" t="s">
        <v>1034</v>
      </c>
      <c r="E254" s="66" t="str">
        <f>INDEX(bangkok_range,MATCH($D254, bangkok_name,0), MATCH(E$4, bangkok_titles,0))</f>
        <v>ACLEDA Bank’s vision is to be Cambodia’s leading commercial bank providing superior financial services to all segments of the community. ACLEDA Bank is committed to issue the first green bond in Cambodia. An amount equal to the net proceeds of green bonds (“Net Proceeds”) issued under the ACLEDA Bank Green Bond Framework will be used to finance, in part or in full, new and/or existing Eligible Green Projects Categories (the “Eligible Green Projects”). 
ACLEDA Bank’s green bonds will support green projects, assets, and expenditures in the following categories: 
1 Renewable Energy
2 Green Buildings
3 Energy Efficiency
4 Clean Transportation
The Green Bond Framework outlines how we propose to use the proceeds of Green Bonds to fund eligible green projects that support our business strategy. The framework is aligned with both the Green Bond Principles 2021 (the “GBP”) developed by the International Capital Markets Association (ICMA) and ASEAN Green Bond Standards developed by the ASEAN Capital Markets Forum (ACMF).</v>
      </c>
      <c r="F254" s="70" t="s">
        <v>1060</v>
      </c>
      <c r="G254" s="70" t="s">
        <v>1063</v>
      </c>
      <c r="H254" s="66"/>
      <c r="I254" s="66"/>
      <c r="J254" s="73">
        <v>1</v>
      </c>
      <c r="K254" s="66"/>
      <c r="L254" s="66" t="s">
        <v>892</v>
      </c>
      <c r="M254" s="66"/>
      <c r="N254" s="66" t="str">
        <f>INDEX(bangkok_range,MATCH($D254, bangkok_name,0), MATCH(N$4, bangkok_titles,0))</f>
        <v>SouthEast Asia</v>
      </c>
      <c r="O254" s="66" t="s">
        <v>1035</v>
      </c>
      <c r="P254" s="66" t="s">
        <v>1066</v>
      </c>
      <c r="Q254" s="66" t="str">
        <f t="shared" si="22"/>
        <v>Cambodia: ACLEDA Bank’s green bonds will support green projects, assets, and expenditures in the following categories:   1 Renewable Energy 2 Green Buildings 3 Energy Efficiency 4 Clean Transportation</v>
      </c>
      <c r="R254" s="66" t="str">
        <f t="shared" si="22"/>
        <v>Energy</v>
      </c>
      <c r="S254" s="66" t="str">
        <f t="shared" si="22"/>
        <v>1 Renewable Energy 2 Green Buildings 3 Energy Efficiency 4 Clean Transportation</v>
      </c>
      <c r="T254" s="66" t="str">
        <f t="shared" si="22"/>
        <v>Energy, Transport, Water &amp; Cities</v>
      </c>
      <c r="U254" s="66" t="str">
        <f t="shared" si="22"/>
        <v>Other, please specify: Green Bond</v>
      </c>
      <c r="V254" s="66" t="str">
        <f t="shared" si="22"/>
        <v>ACLEDA Bank</v>
      </c>
      <c r="W254" s="83">
        <v>100</v>
      </c>
      <c r="X254" s="66" t="str">
        <f t="shared" si="23"/>
        <v>7 years</v>
      </c>
      <c r="Y254" s="66">
        <f t="shared" si="23"/>
        <v>0</v>
      </c>
      <c r="Z254" s="66">
        <f t="shared" si="23"/>
        <v>0</v>
      </c>
      <c r="AA254" s="66">
        <f t="shared" si="23"/>
        <v>0</v>
      </c>
      <c r="AB254" s="66">
        <f t="shared" si="23"/>
        <v>0</v>
      </c>
      <c r="AC254" s="66" t="str">
        <f t="shared" si="23"/>
        <v>N/A</v>
      </c>
      <c r="AD254" s="66">
        <f t="shared" si="23"/>
        <v>0</v>
      </c>
      <c r="AE254" s="66" t="str">
        <f t="shared" si="23"/>
        <v>N/A</v>
      </c>
      <c r="AF254" s="66" t="str">
        <f t="shared" si="23"/>
        <v>No</v>
      </c>
      <c r="AG254" s="66" t="str">
        <f t="shared" si="23"/>
        <v>SBI Royal Securities Plc (Cambodia)</v>
      </c>
      <c r="AH254" s="66" t="str">
        <f t="shared" si="24"/>
        <v>Currency risk</v>
      </c>
      <c r="AI254" s="66" t="str">
        <f t="shared" si="24"/>
        <v>The settlment is USDlinked bond</v>
      </c>
      <c r="AJ254" s="66" t="str">
        <f t="shared" si="24"/>
        <v>ACLEDA Bank</v>
      </c>
      <c r="AK254" s="66">
        <f t="shared" si="24"/>
        <v>0</v>
      </c>
      <c r="AL254" s="66" t="str">
        <f t="shared" si="24"/>
        <v>Yes</v>
      </c>
      <c r="AM254" s="66" t="str">
        <f t="shared" si="24"/>
        <v>Sithisak Law Firm to draft the Terms &amp; Conditions of Bond, Sustainalytics to provide the second party opion on green bond framework, Rating Agency of (Cambodia) Plc to provide a credit rarting on bond.</v>
      </c>
      <c r="AN254" s="66" t="str">
        <f t="shared" si="24"/>
        <v>No</v>
      </c>
      <c r="AO254" s="66">
        <f t="shared" si="24"/>
        <v>0</v>
      </c>
      <c r="AP254" s="66">
        <f t="shared" si="24"/>
        <v>0</v>
      </c>
      <c r="AQ254" s="66">
        <f t="shared" si="24"/>
        <v>0</v>
      </c>
      <c r="AR254" s="66" t="str">
        <f t="shared" si="25"/>
        <v>Feasibility assessment (conducting technical, organizational, financial, social, environmental study for project approval)</v>
      </c>
      <c r="AS254" s="66" t="str">
        <f t="shared" si="25"/>
        <v>N/A</v>
      </c>
      <c r="AT254" s="66" t="str">
        <f t="shared" si="25"/>
        <v>N/A</v>
      </c>
      <c r="AU254" s="66" t="str">
        <f t="shared" si="25"/>
        <v>N/A</v>
      </c>
      <c r="AV254" s="66" t="str">
        <f t="shared" si="25"/>
        <v>N/A</v>
      </c>
      <c r="AW254" s="66" t="str">
        <f t="shared" si="25"/>
        <v>N/A</v>
      </c>
      <c r="AX254" s="66" t="str">
        <f t="shared" si="25"/>
        <v>N/A</v>
      </c>
      <c r="AY254" s="66" t="str">
        <f t="shared" si="25"/>
        <v>N/A</v>
      </c>
      <c r="AZ254" s="66">
        <f t="shared" si="25"/>
        <v>0</v>
      </c>
      <c r="BA254" s="66">
        <f t="shared" si="25"/>
        <v>0</v>
      </c>
      <c r="BB254" s="66" t="str">
        <f t="shared" si="26"/>
        <v>1) Approval on Green Bond Issuance from Securities and Exchange Regulator of Cambodia (SERC)
2) Approval on Green Bond Listing from Cambodia Securities Exchange (CSX)
3) Bond Subscription 
4) Official bond listing on CSX</v>
      </c>
      <c r="BC254" s="66" t="str">
        <f t="shared" si="26"/>
        <v>1) Documentation including 1) Drafting bond prospectus 2) Drafting green bond framework 3) Commitments from Investors in this green bond</v>
      </c>
      <c r="BD254" s="66" t="str">
        <f t="shared" si="26"/>
        <v>Total Green Bond Issuance is USD 100 million divided into two times of issuance. The first issuance of USD 50 million to be completed within the next 6 months. The second issuance of USD 50 million to be completed within 6 months from the first. he</v>
      </c>
      <c r="BE254" s="66" t="str">
        <f t="shared" si="26"/>
        <v>Debt, please specify which type:: Green Bond</v>
      </c>
      <c r="BF254" s="66" t="str">
        <f t="shared" si="26"/>
        <v>Min. USD 5 million</v>
      </c>
      <c r="BG254" s="66" t="str">
        <f t="shared" si="26"/>
        <v>1) Complete the first issuance of USD 50 million within the next 6 months or faster
2) Complete the second issuance of USD 50 million  within the next 6 months after the completion of the first issuance.</v>
      </c>
      <c r="BH254" s="66" t="str">
        <f t="shared" si="26"/>
        <v>USD 100 million (Fxlinked settlement bond)</v>
      </c>
      <c r="BI254" s="66" t="str">
        <f t="shared" si="26"/>
        <v>Debt, please specify which type:: Green Bond</v>
      </c>
      <c r="BJ254" s="66" t="str">
        <f t="shared" si="26"/>
        <v>Min. USD 5 million</v>
      </c>
      <c r="BK254" s="66" t="str">
        <f t="shared" si="26"/>
        <v>Cambodian bond market is at the early stage of development. It has been established in end of 2018. There are limited local investor base. 
Beside two main local life insurances that have invested in bond, the other investors have not come. And the investment size from local life insurance are still small.</v>
      </c>
      <c r="BL254" s="66" t="str">
        <f t="shared" si="27"/>
        <v>The market needs further supports from main market participants to have promoted Cambodian sustainable finances to larger investors base. 
There shall be more events so that the progress of Cambodian sustainable finances should be regularly updated to investors.</v>
      </c>
      <c r="BM254" s="66" t="str">
        <f t="shared" si="27"/>
        <v>Unsecured, Unsubordinated, Plain bonds (green bonds)</v>
      </c>
      <c r="BN254" s="66" t="str">
        <f t="shared" si="27"/>
        <v>7 years</v>
      </c>
      <c r="BO254" s="66" t="str">
        <f t="shared" si="27"/>
        <v>No</v>
      </c>
      <c r="BP254" s="66" t="str">
        <f t="shared" si="27"/>
        <v>ACLEDA Bank</v>
      </c>
      <c r="BQ254" s="66" t="str">
        <f t="shared" si="27"/>
        <v>Cambodia</v>
      </c>
      <c r="BR254" s="66">
        <f t="shared" si="27"/>
        <v>0</v>
      </c>
      <c r="BS254" s="66" t="str">
        <f t="shared" si="27"/>
        <v>Top shareholders: 1) 25% ACLEDA Finance Trust (AFT), 2) 18.07 Sumitomo Mitsui Banking Corporation, 3) 12.13% COFIBRED, 4) 12.13% ORIX Corporation, 5) 20.75% Shareholders Legalized from ASA, Plc, 6) 5% Public Shareholders</v>
      </c>
      <c r="BT254" s="66" t="str">
        <f t="shared" si="27"/>
        <v>N/A</v>
      </c>
      <c r="BU254" s="66" t="str">
        <f t="shared" si="27"/>
        <v>N/A</v>
      </c>
      <c r="BV254" s="66" t="str">
        <f t="shared" si="28"/>
        <v>No</v>
      </c>
      <c r="BW254" s="66">
        <f t="shared" si="28"/>
        <v>0</v>
      </c>
      <c r="BX254" s="66">
        <f t="shared" si="28"/>
        <v>0</v>
      </c>
      <c r="BY254" s="66">
        <f t="shared" si="28"/>
        <v>0</v>
      </c>
      <c r="BZ254" s="66">
        <f t="shared" si="28"/>
        <v>0</v>
      </c>
      <c r="CA254" s="66" t="str">
        <f t="shared" si="28"/>
        <v>Mitigation  emissions avoidance (e.g., renewable energy, clean cookstoves)</v>
      </c>
      <c r="CB254" s="66" t="str">
        <f t="shared" si="28"/>
        <v>To be required by investors., To be required by investors., To be required by investors., NA, To be required by investors., NA, NA, NA, NA, NA, nA, NA</v>
      </c>
      <c r="CC254" s="66" t="str">
        <f t="shared" si="28"/>
        <v xml:space="preserve"> Installed renewable energy production capacity (MW) or kWh production
 Number of green buildings financed
 % Energy saving (Amount of energy saved (kWh)
 Number of electric cars, electric motorbike, electric bike that have purchased. 
 Number of passengers and/or passengerskilometer or amount of freight. 
 Water withdrawals or water treated, reused or avoided (in m3/a)
 Tab water infrastructure set up (km installed) or volume of clean drinking water in m3/a</v>
      </c>
      <c r="CD254" s="66" t="str">
        <f t="shared" si="28"/>
        <v>1) Rrenewable energy, including solar energy, wind energy etc. 2) Green buildings with green certification of LEED (Gold or above), IFC edge etc, 3) Clean transportion in Cambodia</v>
      </c>
      <c r="CE254" s="66" t="str">
        <f t="shared" si="28"/>
        <v>6. Clean water &amp; sanitation: 7. Affordable &amp; clean energy: 9. Industry, innovation &amp; infrastructure: 11. Sustainable cities &amp; communities: 13. Climate action</v>
      </c>
      <c r="CF254" s="66" t="str">
        <f t="shared" si="28"/>
        <v>The green bond framework is to comply with both green bond principles of the International Capital Market Association (ICMA) or the ASEAN Capital Markets Forum (ACMF). Sustainalytics provides the second party opinion on the green bond framework and an annual review on the impact report and allocation report.</v>
      </c>
      <c r="CG254" s="66" t="str">
        <f t="shared" si="28"/>
        <v>ACLEDA Bank (https://www.acledabank.com.kh/kh/eng/) and SBI Royal Securities (https://sbiroyal.com/)</v>
      </c>
      <c r="CH254" s="66" t="str">
        <f t="shared" si="28"/>
        <v>Yes, please provide your email address:</v>
      </c>
      <c r="CI254" s="66" t="str">
        <f t="shared" si="28"/>
        <v>tseng@sbiroyal.com</v>
      </c>
    </row>
    <row r="255" spans="1:87" ht="14.5" hidden="1" customHeight="1">
      <c r="A255" s="69" t="s">
        <v>910</v>
      </c>
      <c r="B255" s="69">
        <v>251</v>
      </c>
      <c r="C255" s="92"/>
      <c r="D255" s="66" t="s">
        <v>663</v>
      </c>
      <c r="E255" s="66"/>
      <c r="F255" s="66" t="s">
        <v>1059</v>
      </c>
      <c r="G255" s="70" t="s">
        <v>1041</v>
      </c>
      <c r="H255" s="66"/>
      <c r="I255" s="66"/>
      <c r="J255" s="73">
        <v>1</v>
      </c>
      <c r="K255" s="66"/>
      <c r="L255" s="70" t="s">
        <v>1038</v>
      </c>
      <c r="M255" s="66" t="e">
        <f>INDEX(bangkok_range,MATCH($D255, bangkok_name,0), MATCH(M$4, bangkok_titles,0))</f>
        <v>#N/A</v>
      </c>
      <c r="N255" s="66"/>
      <c r="O255" s="66"/>
      <c r="P255" s="66"/>
      <c r="Q255" s="66"/>
      <c r="R255" s="66" t="s">
        <v>1042</v>
      </c>
      <c r="S255" s="66"/>
      <c r="T255" s="66"/>
      <c r="U255" s="66"/>
      <c r="V255" s="66"/>
      <c r="W255" s="83">
        <v>20</v>
      </c>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66"/>
      <c r="BC255" s="66"/>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70" t="s">
        <v>79</v>
      </c>
      <c r="CB255" s="66"/>
      <c r="CC255" s="66"/>
      <c r="CD255" s="66"/>
      <c r="CE255" s="66"/>
      <c r="CF255" s="66"/>
      <c r="CG255" s="66"/>
      <c r="CH255" s="66"/>
      <c r="CI255" s="66"/>
    </row>
    <row r="256" spans="1:87" ht="14.5" customHeight="1">
      <c r="A256" s="69" t="s">
        <v>909</v>
      </c>
      <c r="B256" s="69">
        <v>253</v>
      </c>
      <c r="C256" s="92"/>
      <c r="D256" s="92" t="s">
        <v>1072</v>
      </c>
      <c r="E256" s="66" t="str">
        <f t="shared" ref="E256:E261" si="29">INDEX(bangkok_range,MATCH($D256, bangkok_name,0), MATCH(E$4, bangkok_titles,0))</f>
        <v>Wing Bank is in compliance with the Sustainability Bond Guidelines of the International Capital Market Association (ICMA) and ASEAN Sustainability Bond Standards.
The utilization of the net proceeds of the bond for eligible Green and Social Projects that should provide clear environmental benefits, which will be assessed and, where feasible, quantified by the issuer. 
1) Eligible Green Projects:
 Renewable energy;
 Energy efficiency;
 Clean transportation;
 Certified green building
2) Eligible Social Projects
Affordable housing
 Affordable basic infrastructure (e.g. clean drinking water, sewers, sanitation, transport, energy)
 Access to essential services (e.g. health, education and vocational training, healthcare, financing, and financial services)
 Employment generation, and programs designed to prevent and/or alleviate unemployment stemming from socioeconomic crises, including through the potential effect of SME financing and microfinance.</v>
      </c>
      <c r="F256" s="93" t="s">
        <v>1083</v>
      </c>
      <c r="G256" s="93" t="s">
        <v>1083</v>
      </c>
      <c r="H256" s="92"/>
      <c r="I256" s="92"/>
      <c r="J256" s="94">
        <v>1</v>
      </c>
      <c r="K256" s="92"/>
      <c r="L256" s="92" t="s">
        <v>892</v>
      </c>
      <c r="M256" s="66"/>
      <c r="N256" s="66" t="str">
        <f t="shared" ref="N256:N261" si="30">INDEX(bangkok_range,MATCH($D256, bangkok_name,0), MATCH(N$4, bangkok_titles,0))</f>
        <v>SouthEast Asia</v>
      </c>
      <c r="O256" t="s">
        <v>1035</v>
      </c>
      <c r="P256" s="92" t="s">
        <v>1066</v>
      </c>
      <c r="Q256" s="66" t="str">
        <f t="shared" ref="Q256:V261" si="31">INDEX(bangkok_range,MATCH($D256, bangkok_name,0), MATCH(Q$4, bangkok_titles,0))</f>
        <v>Cambodia</v>
      </c>
      <c r="R256" s="66" t="str">
        <f t="shared" si="31"/>
        <v>Energy</v>
      </c>
      <c r="S256" s="66" t="str">
        <f t="shared" si="31"/>
        <v>1) Eligible Green Projects:  Renewable energy;  Energy efficiency;  Clean transportation;  Certified green building 2) Eligible Social Projects Affordable housing  Affordable basic infrastructure</v>
      </c>
      <c r="T256" s="66" t="str">
        <f t="shared" si="31"/>
        <v>Energy, Transport, Carbon Credits, Water &amp; Cities, Other: Please specify, Social projects such as affordable house, women enterpreneur etc.</v>
      </c>
      <c r="U256" s="66" t="str">
        <f t="shared" si="31"/>
        <v>Other, please specify: Sustainability Bond</v>
      </c>
      <c r="V256" s="66" t="str">
        <f t="shared" si="31"/>
        <v>Wing Bank Cambodia</v>
      </c>
      <c r="W256" s="83">
        <v>100</v>
      </c>
      <c r="X256" s="66" t="str">
        <f t="shared" ref="X256:AG261" si="32">INDEX(bangkok_range,MATCH($D256, bangkok_name,0), MATCH(X$4, bangkok_titles,0))</f>
        <v>5 years</v>
      </c>
      <c r="Y256" s="66" t="str">
        <f t="shared" si="32"/>
        <v>Expect no public capital in final capital structure</v>
      </c>
      <c r="Z256" s="66">
        <f t="shared" si="32"/>
        <v>0</v>
      </c>
      <c r="AA256" s="66">
        <f t="shared" si="32"/>
        <v>0</v>
      </c>
      <c r="AB256" s="66">
        <f t="shared" si="32"/>
        <v>0</v>
      </c>
      <c r="AC256" s="66" t="str">
        <f t="shared" si="32"/>
        <v>N/A</v>
      </c>
      <c r="AD256" s="66">
        <f t="shared" si="32"/>
        <v>0</v>
      </c>
      <c r="AE256" s="66" t="str">
        <f t="shared" si="32"/>
        <v>N/A</v>
      </c>
      <c r="AF256" s="66" t="str">
        <f t="shared" si="32"/>
        <v>No</v>
      </c>
      <c r="AG256" s="66" t="str">
        <f t="shared" si="32"/>
        <v>SBI Royal Securities Plc (Cambodia)</v>
      </c>
      <c r="AH256" s="66" t="str">
        <f t="shared" ref="AH256:AQ261" si="33">INDEX(bangkok_range,MATCH($D256, bangkok_name,0), MATCH(AH$4, bangkok_titles,0))</f>
        <v>Currency risk</v>
      </c>
      <c r="AI256" s="66" t="str">
        <f t="shared" si="33"/>
        <v>The settlment is USDlinked bond</v>
      </c>
      <c r="AJ256" s="66" t="str">
        <f t="shared" si="33"/>
        <v>Wing Bank Cambodia</v>
      </c>
      <c r="AK256" s="66">
        <f t="shared" si="33"/>
        <v>0</v>
      </c>
      <c r="AL256" s="66" t="str">
        <f t="shared" si="33"/>
        <v>No</v>
      </c>
      <c r="AM256" s="66">
        <f t="shared" si="33"/>
        <v>0</v>
      </c>
      <c r="AN256" s="66" t="str">
        <f t="shared" si="33"/>
        <v>No</v>
      </c>
      <c r="AO256" s="66">
        <f t="shared" si="33"/>
        <v>0</v>
      </c>
      <c r="AP256" s="66">
        <f t="shared" si="33"/>
        <v>0</v>
      </c>
      <c r="AQ256" s="66">
        <f t="shared" si="33"/>
        <v>0</v>
      </c>
      <c r="AR256" s="66" t="str">
        <f t="shared" ref="AR256:BA261" si="34">INDEX(bangkok_range,MATCH($D256, bangkok_name,0), MATCH(AR$4, bangkok_titles,0))</f>
        <v>Feasibility assessment (conducting technical, organizational, financial, social, environmental study for project approval)</v>
      </c>
      <c r="AS256" s="66" t="str">
        <f t="shared" si="34"/>
        <v>N/A</v>
      </c>
      <c r="AT256" s="66" t="str">
        <f t="shared" si="34"/>
        <v>N/A</v>
      </c>
      <c r="AU256" s="66" t="str">
        <f t="shared" si="34"/>
        <v>N/A</v>
      </c>
      <c r="AV256" s="66" t="str">
        <f t="shared" si="34"/>
        <v>N/A</v>
      </c>
      <c r="AW256" s="66" t="str">
        <f t="shared" si="34"/>
        <v>N/A</v>
      </c>
      <c r="AX256" s="66" t="str">
        <f t="shared" si="34"/>
        <v>N/A</v>
      </c>
      <c r="AY256" s="66" t="str">
        <f t="shared" si="34"/>
        <v>N/A</v>
      </c>
      <c r="AZ256" s="66">
        <f t="shared" si="34"/>
        <v>0</v>
      </c>
      <c r="BA256" s="66">
        <f t="shared" si="34"/>
        <v>0</v>
      </c>
      <c r="BB256" s="66" t="str">
        <f t="shared" ref="BB256:BK261" si="35">INDEX(bangkok_range,MATCH($D256, bangkok_name,0), MATCH(BB$4, bangkok_titles,0))</f>
        <v>1) Bond documentation including bond prospectus, terms and conditions of bond, sustainability financing framework 2) Roadshow to strategic investors/cornerstone investors</v>
      </c>
      <c r="BC256" s="66" t="str">
        <f t="shared" si="35"/>
        <v>1) Bond documentation including bond prospectus, terms and conditions of bond, sustainability financing framework 2) Roadshow to strategic investors/cornerstone investors</v>
      </c>
      <c r="BD256" s="66" t="str">
        <f t="shared" si="35"/>
        <v>USD 50 million</v>
      </c>
      <c r="BE256" s="66" t="str">
        <f t="shared" si="35"/>
        <v>Debt, please specify which type:: Sustainability Bond plus Sustainability loan</v>
      </c>
      <c r="BF256" s="66" t="str">
        <f t="shared" si="35"/>
        <v>Min. USD 5 million</v>
      </c>
      <c r="BG256" s="66" t="str">
        <f t="shared" si="35"/>
        <v>1) Bond documentation including bond prospectus, terms and conditions of bond, sustainability financing framework 2) Roadshow to strategic investors/cornerstone investors 3) Bond Listing on the Stock Exchange/ financial close</v>
      </c>
      <c r="BH256" s="66" t="str">
        <f t="shared" si="35"/>
        <v>USD 100 million</v>
      </c>
      <c r="BI256" s="66" t="str">
        <f t="shared" si="35"/>
        <v>Debt, please specify which type:: Sustainability Bond and Sustainability Loan</v>
      </c>
      <c r="BJ256" s="66" t="str">
        <f t="shared" si="35"/>
        <v>Min. USD 5 million</v>
      </c>
      <c r="BK256" s="66" t="str">
        <f t="shared" si="35"/>
        <v>Cambodian bond market is at the early stage of development. The bond market has been launched at the end of 2018, 4 years ago. 
Local investor base is still very limited. Besides a few main life insurances, other investors do not come yet. Then, to complete transactions, we need to rely on offshore investors including DFIs.</v>
      </c>
      <c r="BL256" s="66" t="str">
        <f t="shared" ref="BL256:BU261" si="36">INDEX(bangkok_range,MATCH($D256, bangkok_name,0), MATCH(BL$4, bangkok_titles,0))</f>
        <v>ESG bonds have been promoted by the Cambodian government and also Securities Exchange Regulator of Cambodia. Big FIs in Cambodia are looking to issue social bond, green bond and sustainability bond. Then, these information should be shared and get supports from potential investors. At any event about sustainable finance or ESG bond in the region, we would like to have an opportunity to present an update on Cambodian sustainable finance or ESG bond.</v>
      </c>
      <c r="BM256" s="66" t="str">
        <f t="shared" si="36"/>
        <v>Unsecured, Unsubordinated, Plain bonds and Loan (Sustainability bonds or Loans)</v>
      </c>
      <c r="BN256" s="66" t="str">
        <f t="shared" si="36"/>
        <v>5 years</v>
      </c>
      <c r="BO256" s="66" t="str">
        <f t="shared" si="36"/>
        <v>No</v>
      </c>
      <c r="BP256" s="66" t="str">
        <f t="shared" si="36"/>
        <v>Wing Bank Cambodia</v>
      </c>
      <c r="BQ256" s="66" t="str">
        <f t="shared" si="36"/>
        <v>Cambodia</v>
      </c>
      <c r="BR256" s="66" t="str">
        <f t="shared" si="36"/>
        <v>100% Neak Oknha Kith Meng</v>
      </c>
      <c r="BS256" s="66" t="str">
        <f t="shared" si="36"/>
        <v>100% Neak Oknha Kith Meng</v>
      </c>
      <c r="BT256" s="66" t="str">
        <f t="shared" si="36"/>
        <v>N/A</v>
      </c>
      <c r="BU256" s="66" t="str">
        <f t="shared" si="36"/>
        <v>N/A</v>
      </c>
      <c r="BV256" s="66" t="str">
        <f t="shared" ref="BV256:CI261" si="37">INDEX(bangkok_range,MATCH($D256, bangkok_name,0), MATCH(BV$4, bangkok_titles,0))</f>
        <v>No</v>
      </c>
      <c r="BW256" s="66">
        <f t="shared" si="37"/>
        <v>0</v>
      </c>
      <c r="BX256" s="66">
        <f t="shared" si="37"/>
        <v>0</v>
      </c>
      <c r="BY256" s="66">
        <f t="shared" si="37"/>
        <v>0</v>
      </c>
      <c r="BZ256" s="66">
        <f t="shared" si="37"/>
        <v>0</v>
      </c>
      <c r="CA256" s="66" t="str">
        <f t="shared" si="37"/>
        <v>Mitigation  emissions avoidance (e.g., renewable energy, clean cookstoves)</v>
      </c>
      <c r="CB256" s="66" t="str">
        <f t="shared" si="37"/>
        <v>To be required by investors., To be required by investors., To be required by investors., N/A, To be required by investors., N/A, N/A, N/A, N/A, N/A, N/A, N/A</v>
      </c>
      <c r="CC256" s="66" t="str">
        <f t="shared" si="37"/>
        <v xml:space="preserve"> Installed renewable energy production capacity (MW)
 Number for household families, companies, or factories that install solar panels. 
% Energy saving (Amount of energy saved (MW)
% Water saving
% Less Embodied Energy in Material
 % Energy saving (Amount of energy saved (MW)
Number of women entrepreneur got impacted by Covid</v>
      </c>
      <c r="CD256" s="66" t="str">
        <f t="shared" si="37"/>
        <v>1) Rrenewable energy, including solar energy, wind energy etc. 2) Green buildings with green certification of LEED (Gold or above), IFC edge etc, 3) Clean transportion in Cambodia 4) Women Business Entreneur</v>
      </c>
      <c r="CE256" s="66" t="str">
        <f t="shared" si="37"/>
        <v>1. No poverty: 5. Gender equality: 6. Clean water &amp; sanitation: 7. Affordable &amp; clean energy: 11. Sustainable cities &amp; communities: 13. Climate action</v>
      </c>
      <c r="CF256" s="66" t="str">
        <f t="shared" si="37"/>
        <v>We will appoint Sustainalytics to provide a second party opinion on sustainability financing framework and also an annual review.</v>
      </c>
      <c r="CG256" s="66" t="str">
        <f t="shared" si="37"/>
        <v>Wing Bank Cambodia (https://www.wingmoney.com/en/) and SBI Royal Securitiees (https://sbiroyal.com/)</v>
      </c>
      <c r="CH256" s="66" t="str">
        <f t="shared" si="37"/>
        <v>Yes, please provide your email address:</v>
      </c>
      <c r="CI256" s="66" t="str">
        <f t="shared" si="37"/>
        <v>tseng@sbiroyal.com</v>
      </c>
    </row>
    <row r="257" spans="1:87" ht="14.5" customHeight="1">
      <c r="A257" s="16" t="s">
        <v>909</v>
      </c>
      <c r="B257" s="69">
        <v>254</v>
      </c>
      <c r="C257" s="29"/>
      <c r="D257" s="97" t="s">
        <v>604</v>
      </c>
      <c r="E257" s="66" t="str">
        <f t="shared" si="29"/>
        <v>Thailand is one of the top producers and exporters of sugarcane, cassava, oil palm and many other agricultural products; however, more than 40 million tons biomass are underutilized. This gap presents ample opportunity for biorefinery technology that enables the conversion of agricultural produces and biomass to bioenergy, biochemicals, biomaterials and other biobased products and, thus, significantly raises the value of these crops and their byproducts.
To accomplish the development of biomass valorization by biorefinery concept, a multipurpose biorefinery pilot plant facility is built at “EECi BIOPOLIS”, a translational research hub for biobased industry, situated at the Eastern Economic Corridor of Innovation (EECi), Thailand. This pilot plant will be managed and operated by a company called Bio Base Asia Pilot Plant (BBAPP), a joint venture between the National Science and Technology Development Agency (NSTDA), Thailand, and Bio Base Europe Pilot Plant (BBEPP), Belgium. As a notforprofit organization, BBAPP shall pursue no dividend payment policy. The profit, if any, will be reinvested to maintain and upgrade the facility and technology in order to meet the industry’s demand.
The EECi biorefinery pilot plant is one first of its kind in Thailand and ASEAN. It supports upscaling laboratory prototypes, of both bioprocess and bioproducts, to precommercial ones. This pilot plant is specially designed as a platform which consists of nonproprietary equipment. The equipment is so flexible in design that the arrangement of such equipment in the production test line as well as the operating parameters can be adjusted in a wide range to obtain the most optimal production line and operating conditions for a particular production process. With the conceptual design as “multipurpose”, it means that the pilot plant can accommodate a variety of feedstocks to have trial runs with many processing units.
This pilotscale infrastructure is aimed at providing a platform for academic institutions and universities to scale up and validate their laboratory prototypes, as well as to perform the technoeconomic assessment and market trial before investing on a specific production line at the commercial scale. This platform is considered of important to spearhead the establishment of biorefinery industry in Thailand. Through EECi biorefinery pilot plant and BBAPP, the investment in infrastructure and the knowhow on technology scalingup will help overcome the valley of death by bridging the gap between basic research, innovation and the marketplace. The project also helps sharpen the competitive edge of existing and new Thai entrepreneurs to cross over from traditional manufacturing service to technologydriven manufacturing of valueadded products and services. The transition will also make use and add value to the country’s agricultural products which is an important basis for Thailand to overcome the middleincome trap to reach the highincome status which is aligned with the government policies for the development of the BCG economy (biocirculargreen economy).</v>
      </c>
      <c r="F257" t="s">
        <v>1059</v>
      </c>
      <c r="G257" s="5" t="s">
        <v>1041</v>
      </c>
      <c r="H257" s="92"/>
      <c r="I257" s="92"/>
      <c r="J257" s="94">
        <v>2</v>
      </c>
      <c r="K257" s="92"/>
      <c r="L257" s="92" t="s">
        <v>892</v>
      </c>
      <c r="M257" s="66"/>
      <c r="N257" s="66" t="str">
        <f t="shared" si="30"/>
        <v>SouthEast Asia</v>
      </c>
      <c r="O257" t="s">
        <v>1086</v>
      </c>
      <c r="P257" s="92" t="s">
        <v>1068</v>
      </c>
      <c r="Q257" s="66" t="str">
        <f t="shared" si="31"/>
        <v>Thailand: In fact, clients from anywhere in the world can receive services.</v>
      </c>
      <c r="R257" s="66" t="str">
        <f t="shared" si="31"/>
        <v>Other: Please specify</v>
      </c>
      <c r="S257" s="66" t="str">
        <f t="shared" si="31"/>
        <v>Biobased industry  upstream to downstream processes</v>
      </c>
      <c r="T257" s="66" t="str">
        <f t="shared" si="31"/>
        <v>Food Security &amp; Agriculture</v>
      </c>
      <c r="U257" s="66" t="str">
        <f t="shared" si="31"/>
        <v>Enterprise/ venture/ going concern (e.g., electric bike manufacturer, climate software business)</v>
      </c>
      <c r="V257" s="66">
        <f t="shared" si="31"/>
        <v>0</v>
      </c>
      <c r="W257" s="83" t="s">
        <v>471</v>
      </c>
      <c r="X257" s="66">
        <f t="shared" si="32"/>
        <v>0</v>
      </c>
      <c r="Y257" s="66" t="str">
        <f t="shared" si="32"/>
        <v>Public capital already invested</v>
      </c>
      <c r="Z257" s="66" t="str">
        <f t="shared" si="32"/>
        <v>3,200 million Baht</v>
      </c>
      <c r="AA257" s="66">
        <f t="shared" si="32"/>
        <v>0</v>
      </c>
      <c r="AB257" s="66">
        <f t="shared" si="32"/>
        <v>0</v>
      </c>
      <c r="AC257" s="66" t="str">
        <f t="shared" si="32"/>
        <v>....</v>
      </c>
      <c r="AD257" s="66">
        <f t="shared" si="32"/>
        <v>0</v>
      </c>
      <c r="AE257" s="66">
        <f t="shared" si="32"/>
        <v>0</v>
      </c>
      <c r="AF257" s="66" t="str">
        <f t="shared" si="32"/>
        <v/>
      </c>
      <c r="AG257" s="66">
        <f t="shared" si="32"/>
        <v>0</v>
      </c>
      <c r="AH257" s="66" t="str">
        <f t="shared" si="33"/>
        <v>Currency risk, Operational risk</v>
      </c>
      <c r="AI257" s="66" t="str">
        <f t="shared" si="33"/>
        <v>The construction budget has already been fixed . Hence, if Thai Baht value decreases, some capability of the pilot plant may have to be cut down., Staff with high experience in scaleup operation the biorefinery pilot plant is required.</v>
      </c>
      <c r="AJ257" s="66">
        <f t="shared" si="33"/>
        <v>0</v>
      </c>
      <c r="AK257" s="66">
        <f t="shared" si="33"/>
        <v>0</v>
      </c>
      <c r="AL257" s="66" t="str">
        <f t="shared" si="33"/>
        <v>No</v>
      </c>
      <c r="AM257" s="66">
        <f t="shared" si="33"/>
        <v>0</v>
      </c>
      <c r="AN257" s="66" t="str">
        <f t="shared" si="33"/>
        <v>No</v>
      </c>
      <c r="AO257" s="66">
        <f t="shared" si="33"/>
        <v>0</v>
      </c>
      <c r="AP257" s="66">
        <f t="shared" si="33"/>
        <v>0</v>
      </c>
      <c r="AQ257" s="66">
        <f t="shared" si="33"/>
        <v>0</v>
      </c>
      <c r="AR257" s="66">
        <f t="shared" si="34"/>
        <v>0</v>
      </c>
      <c r="AS257" s="66">
        <f t="shared" si="34"/>
        <v>0</v>
      </c>
      <c r="AT257" s="66">
        <f t="shared" si="34"/>
        <v>0</v>
      </c>
      <c r="AU257" s="66">
        <f t="shared" si="34"/>
        <v>0</v>
      </c>
      <c r="AV257" s="66">
        <f t="shared" si="34"/>
        <v>0</v>
      </c>
      <c r="AW257" s="66">
        <f t="shared" si="34"/>
        <v>0</v>
      </c>
      <c r="AX257" s="66">
        <f t="shared" si="34"/>
        <v>0</v>
      </c>
      <c r="AY257" s="66">
        <f t="shared" si="34"/>
        <v>0</v>
      </c>
      <c r="AZ257" s="66" t="str">
        <f t="shared" si="34"/>
        <v>Seed (prerevenue)</v>
      </c>
      <c r="BA257" s="66">
        <f t="shared" si="34"/>
        <v>0</v>
      </c>
      <c r="BB257" s="66" t="str">
        <f t="shared" si="35"/>
        <v>...</v>
      </c>
      <c r="BC257" s="66" t="str">
        <f t="shared" si="35"/>
        <v>....</v>
      </c>
      <c r="BD257" s="66" t="str">
        <f t="shared" si="35"/>
        <v>ื</v>
      </c>
      <c r="BE257" s="66" t="str">
        <f t="shared" si="35"/>
        <v>Other, please specify:</v>
      </c>
      <c r="BF257" s="66">
        <f t="shared" si="35"/>
        <v>0</v>
      </c>
      <c r="BG257" s="66" t="str">
        <f t="shared" si="35"/>
        <v>....</v>
      </c>
      <c r="BH257" s="66" t="str">
        <f t="shared" si="35"/>
        <v>...</v>
      </c>
      <c r="BI257" s="66" t="str">
        <f t="shared" si="35"/>
        <v>Other, please specify:: ...</v>
      </c>
      <c r="BJ257" s="66">
        <f t="shared" si="35"/>
        <v>0</v>
      </c>
      <c r="BK257" s="66">
        <f t="shared" si="35"/>
        <v>0</v>
      </c>
      <c r="BL257" s="66">
        <f t="shared" si="36"/>
        <v>0</v>
      </c>
      <c r="BM257" s="66">
        <f t="shared" si="36"/>
        <v>0</v>
      </c>
      <c r="BN257" s="66">
        <f t="shared" si="36"/>
        <v>0</v>
      </c>
      <c r="BO257" s="66">
        <f t="shared" si="36"/>
        <v>0</v>
      </c>
      <c r="BP257" s="66">
        <f t="shared" si="36"/>
        <v>0</v>
      </c>
      <c r="BQ257" s="66">
        <f t="shared" si="36"/>
        <v>0</v>
      </c>
      <c r="BR257" s="66">
        <f t="shared" si="36"/>
        <v>0</v>
      </c>
      <c r="BS257" s="66">
        <f t="shared" si="36"/>
        <v>0</v>
      </c>
      <c r="BT257" s="66">
        <f t="shared" si="36"/>
        <v>0</v>
      </c>
      <c r="BU257" s="66">
        <f t="shared" si="36"/>
        <v>0</v>
      </c>
      <c r="BV257" s="66" t="str">
        <f t="shared" si="37"/>
        <v>No</v>
      </c>
      <c r="BW257" s="66">
        <f t="shared" si="37"/>
        <v>0</v>
      </c>
      <c r="BX257" s="66">
        <f t="shared" si="37"/>
        <v>0</v>
      </c>
      <c r="BY257" s="66">
        <f t="shared" si="37"/>
        <v>0</v>
      </c>
      <c r="BZ257" s="66">
        <f t="shared" si="37"/>
        <v>0</v>
      </c>
      <c r="CA257" s="66" t="str">
        <f t="shared" si="37"/>
        <v/>
      </c>
      <c r="CB257" s="66" t="str">
        <f t="shared" si="37"/>
        <v/>
      </c>
      <c r="CC257" s="66">
        <f t="shared" si="37"/>
        <v>0</v>
      </c>
      <c r="CD257" s="66">
        <f t="shared" si="37"/>
        <v>0</v>
      </c>
      <c r="CE257" s="66" t="str">
        <f t="shared" si="37"/>
        <v/>
      </c>
      <c r="CF257" s="66">
        <f t="shared" si="37"/>
        <v>0</v>
      </c>
      <c r="CG257" s="66">
        <f t="shared" si="37"/>
        <v>0</v>
      </c>
      <c r="CH257" s="66">
        <f t="shared" si="37"/>
        <v>0</v>
      </c>
      <c r="CI257" s="66">
        <f t="shared" si="37"/>
        <v>0</v>
      </c>
    </row>
    <row r="258" spans="1:87" ht="14.5" customHeight="1">
      <c r="A258" s="16" t="s">
        <v>909</v>
      </c>
      <c r="B258" s="69">
        <v>255</v>
      </c>
      <c r="C258" s="29"/>
      <c r="D258" s="99" t="s">
        <v>1075</v>
      </c>
      <c r="E258" s="66" t="str">
        <f t="shared" si="29"/>
        <v>BACKGROUND
In 2008, an engineering lecture of Subang University began to explore the local renewable energy potential in the surrounding area. Together with IBEKA as a partner, the team walked through the long river of Cilamaya in an attempt to map the potential, until they were impressed by the huge waterfall of Ponggang. Measuring the head, water discharge, flow duration curve, and social assessment which needs electricity access, the team commit to do the primary research and prefeasibility study.
Two years later, the team found the potential of Ponggang village to generate 2.8 MW green energy based on the site survey. The PreFeasibility Study was introduced to several potential donors and investment partners to gain financial support. 
OBJECTIVES
The objective of Ponggang MHP project is to provide green energy sources. The sources of this renewable energy project would substitute the Coalsteam Power Plant of Banten 3 Lontar OMU up to 19,922 MWh annually. It is contribute to 17,393 tCO2e carbon equivalent mitigation for climate change goals. The project business model also benefit the local community by their ongrid revenue sharing on publicprivate partnership.
The community earning could be utilized for several social purposes, such as; education, health care, economic stimulus, social guarantee, and public facilities.
TIMELINE
Within 2013 to 2017, Ponggang MHP project received a financial commitment from GDF Suez, PT. SMI, and Bukopin Bank for nearly 20% of the project cost. Currently, IBEKA strives to earn the financial gap to realize the project.
2008 – 2010: Site survey and exploration
2010 – 2013: PreFeasibility Studies
2014 – 2020: Project promotion and pitch
Q3Q4 2022: Financial closed (publicprivate partnership), MOU
Q1Q3 2023: Establish the purpose Company, permitting, PPA
Q4 2023       : Begin the construction process
Q1Q4 2024 : Constructions
2025 – 2045 : Operational</v>
      </c>
      <c r="F258" s="5" t="s">
        <v>1060</v>
      </c>
      <c r="G258" s="5" t="s">
        <v>1063</v>
      </c>
      <c r="J258" s="1">
        <v>1</v>
      </c>
      <c r="L258" t="s">
        <v>892</v>
      </c>
      <c r="M258" t="str">
        <f>INDEX(bangkok_range,MATCH($D258, bangkok_name,0), MATCH(M$4, bangkok_titles,0))</f>
        <v>Ponggang MHP project is the scale up of Cinta Mekar I (120 kW) microhydro power project for social development. The project was the pilot for Propoor Public Private Partnership (5P’s) business model, initiated by UNESCAP and IBEKA in 2004.</v>
      </c>
      <c r="N258" s="66" t="str">
        <f t="shared" si="30"/>
        <v>SouthEast Asia</v>
      </c>
      <c r="O258" t="s">
        <v>1087</v>
      </c>
      <c r="P258" t="s">
        <v>1066</v>
      </c>
      <c r="Q258" s="66" t="str">
        <f t="shared" si="31"/>
        <v>Indonesia</v>
      </c>
      <c r="R258" s="66" t="str">
        <f t="shared" si="31"/>
        <v>Energy</v>
      </c>
      <c r="S258" s="66" t="str">
        <f t="shared" si="31"/>
        <v>Energy – hydro</v>
      </c>
      <c r="T258" s="66" t="str">
        <f t="shared" si="31"/>
        <v>Ecosystems Based Approach, Carbon Credits</v>
      </c>
      <c r="U258" s="66" t="str">
        <f t="shared" si="31"/>
        <v>Infrastructure asset  greenfield (building brand new facilities from the ground up)</v>
      </c>
      <c r="V258" s="66" t="str">
        <f t="shared" si="31"/>
        <v>Private sector potential sponsor: PT. SMI, Bukopin Bank, and Tamaris Hydro, Public sector potential donor: GDF Suez, Bezos Earth Fund, UNESCAP</v>
      </c>
      <c r="W258" s="83">
        <v>5.64</v>
      </c>
      <c r="X258" s="66" t="str">
        <f t="shared" si="32"/>
        <v>2 Years</v>
      </c>
      <c r="Y258" s="66" t="str">
        <f t="shared" si="32"/>
        <v>No public capital invested, but expected in final capital structure</v>
      </c>
      <c r="Z258" s="66" t="str">
        <f t="shared" si="32"/>
        <v>$1,500,000.00</v>
      </c>
      <c r="AA258" s="66" t="str">
        <f t="shared" si="32"/>
        <v>GDF Suez, NGO, and Golden Shares (from the private sector partner)</v>
      </c>
      <c r="AB258" s="66" t="str">
        <f t="shared" si="32"/>
        <v>70/30</v>
      </c>
      <c r="AC258" s="66" t="str">
        <f t="shared" si="32"/>
        <v>$1,010,000.00</v>
      </c>
      <c r="AD258" s="66">
        <f t="shared" si="32"/>
        <v>0</v>
      </c>
      <c r="AE258" s="66" t="str">
        <f t="shared" si="32"/>
        <v>GDF Suez</v>
      </c>
      <c r="AF258" s="66" t="str">
        <f t="shared" si="32"/>
        <v>Yes, please specify who:: The State Electricity Corp. (PLN)</v>
      </c>
      <c r="AG258" s="66" t="str">
        <f t="shared" si="32"/>
        <v>IBEKA, Investment &amp; Innovation Department</v>
      </c>
      <c r="AH258" s="66" t="str">
        <f t="shared" si="33"/>
        <v>Currency risk</v>
      </c>
      <c r="AI258" s="66" t="str">
        <f t="shared" si="33"/>
        <v>Local resources are in Indonesian Rupiah (IDR), the mechanical and electrical are in Euro (EUR) if the product made by Andritz Hydro (Austria)</v>
      </c>
      <c r="AJ258" s="66" t="str">
        <f t="shared" si="33"/>
        <v>IBEKA Foundation</v>
      </c>
      <c r="AK258" s="66" t="str">
        <f t="shared" si="33"/>
        <v>Tamaris Hydro</v>
      </c>
      <c r="AL258" s="66" t="str">
        <f t="shared" si="33"/>
        <v>Yes</v>
      </c>
      <c r="AM258" s="66" t="str">
        <f t="shared" si="33"/>
        <v>Tamaris Hydro  Technical, Subang University  Technical</v>
      </c>
      <c r="AN258" s="66" t="str">
        <f t="shared" si="33"/>
        <v>No</v>
      </c>
      <c r="AO258" s="66">
        <f t="shared" si="33"/>
        <v>0</v>
      </c>
      <c r="AP258" s="66" t="str">
        <f t="shared" si="33"/>
        <v>No</v>
      </c>
      <c r="AQ258" s="66" t="str">
        <f t="shared" si="33"/>
        <v>Public private partnership</v>
      </c>
      <c r="AR258" s="66" t="str">
        <f t="shared" si="34"/>
        <v>Structuring/ financial close (defining terms of financing required and negotiating deals with finance providers ahead of construction/ build phase)</v>
      </c>
      <c r="AS258" s="66" t="str">
        <f t="shared" si="34"/>
        <v>2010  2013</v>
      </c>
      <c r="AT258" s="66" t="str">
        <f t="shared" si="34"/>
        <v>2013  2015</v>
      </c>
      <c r="AU258" s="66" t="str">
        <f t="shared" si="34"/>
        <v>2013  2022</v>
      </c>
      <c r="AV258" s="66" t="str">
        <f t="shared" si="34"/>
        <v>2023  2024</v>
      </c>
      <c r="AW258" s="66" t="str">
        <f t="shared" si="34"/>
        <v>2025  2045</v>
      </c>
      <c r="AX258" s="66" t="str">
        <f t="shared" si="34"/>
        <v>Jauary 2025</v>
      </c>
      <c r="AY258" s="66" t="str">
        <f t="shared" si="34"/>
        <v>The project is mature in concept and planning, but lack of financial support for the implementation of 5P's business model. In April 2022, IBEKA invite PLN to discuss the project feasibility studies and their commitment to buy the energy produced.</v>
      </c>
      <c r="AZ258" s="66">
        <f t="shared" si="34"/>
        <v>0</v>
      </c>
      <c r="BA258" s="66">
        <f t="shared" si="34"/>
        <v>0</v>
      </c>
      <c r="BB258" s="66" t="str">
        <f t="shared" si="35"/>
        <v>2008 – 2010: Site survey and exploration
2010 – 2013: PreFeasibility Studies
2014 – 2020: Project promotion and pitch
Q3Q4 2022: Financial closed (publicprivate partnership), partnership MOU
Q1Q3 2023: Establish the purpose Company, permitting principal, environment, and construction, PPA process to PLN
Q4 2023       : Begin the construction process, order for turbine and mechanical/electrical component
Q1Q4 2024: Constructions, development, and installation
2025 – 2045: Kick off operational, selling power to PLN, maintenance, social development</v>
      </c>
      <c r="BC258" s="66" t="str">
        <f t="shared" si="35"/>
        <v>1. Partnership agreement between pubic and private sector in a legal step.
2. Request GDF Suez and other donors to support the public financial capital as their chipin/equities.
3. Establish the purpose company of publicprivate partnership and showing the financial commitment.
4. Land acquisition.
5. Permitting the principal, environment, and construction to process the PPA agreement with PLN.</v>
      </c>
      <c r="BD258" s="66" t="str">
        <f t="shared" si="35"/>
        <v>$1,000,000.00</v>
      </c>
      <c r="BE258" s="66" t="str">
        <f t="shared" si="35"/>
        <v>Grant, please specify which type:: Grant as the initial capital for public to pay their equity/shares proportionally</v>
      </c>
      <c r="BF258" s="66" t="str">
        <f t="shared" si="35"/>
        <v>$500,000.00</v>
      </c>
      <c r="BG258" s="66" t="str">
        <f t="shared" si="35"/>
        <v>1. Partnership agreement between pubic and private sector in a legal step.
2. Request GDF Suez and other donors to support the public financial capital as their chipin/equities.
3. Establish the purpose company of publicprivate partnership and showing the financial commitment (10% chipin capital).
4. Land acquisition.
5. Permitting the principal, environment, and construction to process the PPA agreement with PLN (70% chipin capital).
6. Preorder the mechanical and electrical component.
7. Preconstruction activity: access road, weir, and channel
8. Power house construction</v>
      </c>
      <c r="BH258" s="66" t="str">
        <f t="shared" si="35"/>
        <v>$3,000,000.00</v>
      </c>
      <c r="BI258" s="66" t="str">
        <f t="shared" si="35"/>
        <v>Grant, please specify which type:: Grant (pure) for financing the public equities</v>
      </c>
      <c r="BJ258" s="66" t="str">
        <f t="shared" si="35"/>
        <v>$500,000.00</v>
      </c>
      <c r="BK258" s="66" t="str">
        <f t="shared" si="35"/>
        <v>The 5P's business model seems to less attracting the private sectors. The public which represent by a cooperative form, will bring along the heterogeneity of people that make it hard to solve a dispute due to the democracy process. Thus, risking the investment and business activity of the private sector who involve in the partnership.</v>
      </c>
      <c r="BL258" s="66" t="str">
        <f t="shared" si="36"/>
        <v>1. A business guarantee from the intermediate party (IBEKA).
2. The tariff guarantee from the PLN (Government), affirmative or unconditional letter of takeorpay tariff for the project to ensure the payback of the investment. 
3. The project insurance to backup the loses in the unexpected event (could be Nippon Export and Investment Insurance).
4. The endorsement from UNESCAP to promote the project impact to the potential donors/partners.</v>
      </c>
      <c r="BM258" s="66">
        <f t="shared" si="36"/>
        <v>0</v>
      </c>
      <c r="BN258" s="66">
        <f t="shared" si="36"/>
        <v>0</v>
      </c>
      <c r="BO258" s="66">
        <f t="shared" si="36"/>
        <v>0</v>
      </c>
      <c r="BP258" s="66">
        <f t="shared" si="36"/>
        <v>0</v>
      </c>
      <c r="BQ258" s="66">
        <f t="shared" si="36"/>
        <v>0</v>
      </c>
      <c r="BR258" s="66">
        <f t="shared" si="36"/>
        <v>0</v>
      </c>
      <c r="BS258" s="66">
        <f t="shared" si="36"/>
        <v>0</v>
      </c>
      <c r="BT258" s="66">
        <f t="shared" si="36"/>
        <v>0</v>
      </c>
      <c r="BU258" s="66">
        <f t="shared" si="36"/>
        <v>0</v>
      </c>
      <c r="BV258" s="66" t="str">
        <f t="shared" si="37"/>
        <v>Yes</v>
      </c>
      <c r="BW258" s="66" t="str">
        <f t="shared" si="37"/>
        <v>$1,000,000.00</v>
      </c>
      <c r="BX258" s="66" t="str">
        <f t="shared" si="37"/>
        <v>1. Initial capital for purpose company establishment.
2. Technical Project Consultant
3. Land acquisition.
4. Permitting to PPA.</v>
      </c>
      <c r="BY258" s="66" t="str">
        <f t="shared" si="37"/>
        <v>Grant, please specify which type:</v>
      </c>
      <c r="BZ258" s="66" t="str">
        <f t="shared" si="37"/>
        <v>$100,000.00</v>
      </c>
      <c r="CA258" s="66" t="str">
        <f t="shared" si="37"/>
        <v>Mitigation  emissions avoidance (e.g., renewable energy, clean cookstoves)</v>
      </c>
      <c r="CB258" s="66" t="str">
        <f t="shared" si="37"/>
        <v>17,393 tCO2e from the Steamcoal Power Plant substitutions., n/a, 19,992, 800, Ponggang villager with energy access and passive income for social development, Distribution of water debit for irrigation and household needs, 200 people, mainly the construction worker, n/a, n/a, $315,324.00 annual income for local community (Ponggang villagers)</v>
      </c>
      <c r="CC258" s="66" t="str">
        <f t="shared" si="37"/>
        <v>The public own 30% of the IPP equity through the capital investment from grant (donor) and golden shares. Thus, equal to $1,691,954.00 of financial investment. The IPP business operational with PLN forecasted to generate $1,051,080.75 income annually. The 30% public ownership worth $$315,324.00 annual income, or $75,677,814.00 total revenue for the 20 years of PPA contract.
The Social Return on Investment (SROI) = ($75,677,814.00 / $1,691,954.00) = $44.73
Means, every dollar invested for public equity is equal to $44.73 benefit for the communities.
The project would benefit 4.382 people (mostly the villagers) and 1.163 household.</v>
      </c>
      <c r="CD258" s="66" t="str">
        <f t="shared" si="37"/>
        <v>The Ponggang MHP would subtitute the Steamcoal Power Plant of Banten 3 Lontar OMU</v>
      </c>
      <c r="CE258" s="66" t="str">
        <f t="shared" si="37"/>
        <v>1. No poverty: 2. No hunger: 3. Good health &amp; well being: 4. Quality education: 7. Affordable &amp; clean energy: 8. Decent work &amp; economic growth: 9. Industry, innovation &amp; infrastructure: 11. Sustainable cities &amp; communities: 12. Responsible consumption &amp; production: 13. Climate action: 17. Partnerships for the goals</v>
      </c>
      <c r="CF258" s="66" t="str">
        <f t="shared" si="37"/>
        <v>The Ponggang MHP has no carbon emission, but eligible to trade the carbon trade mitigation for emissions reduction credits (ERCs). The MRV would be managed with the Indonesia Ministry of Environment and Forestry as the carbon control authorities. The MRV approach in Indonesia is implementing the Indonesia's National Carbon Accounting System (INCAS), designed for REDD+ goals.</v>
      </c>
      <c r="CG258" s="66" t="str">
        <f t="shared" si="37"/>
        <v>Ariyanto Buchori, Senior Business Analyst of IBEKA.</v>
      </c>
      <c r="CH258" s="66" t="str">
        <f t="shared" si="37"/>
        <v>Yes, please provide your email address:</v>
      </c>
      <c r="CI258" s="66" t="str">
        <f t="shared" si="37"/>
        <v>ariyanto.buchori@ibeka.or.id</v>
      </c>
    </row>
    <row r="259" spans="1:87" ht="14.5" customHeight="1">
      <c r="A259" s="16" t="s">
        <v>909</v>
      </c>
      <c r="B259" s="69">
        <v>256</v>
      </c>
      <c r="C259" s="29"/>
      <c r="D259" s="92" t="s">
        <v>1077</v>
      </c>
      <c r="E259" s="66" t="str">
        <f t="shared" si="29"/>
        <v>A worldclass HydroEco Park to be developed in the heart of Dhaka, Bangladesh. Spread over 182 acres, accessible by 3 million people, and consisting of 11 zones with 50 different types of facilities (conservation, flood prevention, water treatment, retail, commercial, transport, entertainment etc)</v>
      </c>
      <c r="F259" s="93" t="s">
        <v>1083</v>
      </c>
      <c r="G259" s="93" t="s">
        <v>1083</v>
      </c>
      <c r="H259" s="92"/>
      <c r="I259" s="92"/>
      <c r="J259" s="94">
        <v>6</v>
      </c>
      <c r="K259" s="92"/>
      <c r="L259" s="92" t="s">
        <v>892</v>
      </c>
      <c r="M259" s="66"/>
      <c r="N259" s="66" t="str">
        <f t="shared" si="30"/>
        <v>South and SouthWest Asia</v>
      </c>
      <c r="O259" t="s">
        <v>1090</v>
      </c>
      <c r="P259" s="92" t="s">
        <v>1066</v>
      </c>
      <c r="Q259" s="66" t="str">
        <f t="shared" si="31"/>
        <v>Bangladesh</v>
      </c>
      <c r="R259" s="66" t="str">
        <f t="shared" si="31"/>
        <v>Water &amp; Cities</v>
      </c>
      <c r="S259" s="66" t="str">
        <f t="shared" si="31"/>
        <v>urban development, water retention, transport</v>
      </c>
      <c r="T259" s="66" t="str">
        <f t="shared" si="31"/>
        <v>Water &amp; Cities</v>
      </c>
      <c r="U259" s="66" t="str">
        <f t="shared" si="31"/>
        <v>Infrastructure asset  greenfield (building brand new facilities from the ground up)</v>
      </c>
      <c r="V259" s="66" t="str">
        <f t="shared" si="31"/>
        <v>Dhaka City Corporation and Private Sector</v>
      </c>
      <c r="W259" s="83">
        <v>250</v>
      </c>
      <c r="X259" s="66" t="str">
        <f t="shared" si="32"/>
        <v>3yrs</v>
      </c>
      <c r="Y259" s="66" t="str">
        <f t="shared" si="32"/>
        <v>No public capital invested, but expected in final capital structure</v>
      </c>
      <c r="Z259" s="66" t="str">
        <f t="shared" si="32"/>
        <v>USD $50 million</v>
      </c>
      <c r="AA259" s="66" t="str">
        <f t="shared" si="32"/>
        <v>Dhaka City Corporation</v>
      </c>
      <c r="AB259" s="66" t="str">
        <f t="shared" si="32"/>
        <v>TBD</v>
      </c>
      <c r="AC259" s="66" t="str">
        <f t="shared" si="32"/>
        <v>N/A</v>
      </c>
      <c r="AD259" s="66">
        <f t="shared" si="32"/>
        <v>0</v>
      </c>
      <c r="AE259" s="66" t="str">
        <f t="shared" si="32"/>
        <v>N/A</v>
      </c>
      <c r="AF259" s="66" t="str">
        <f t="shared" si="32"/>
        <v/>
      </c>
      <c r="AG259" s="66" t="str">
        <f t="shared" si="32"/>
        <v>TBD</v>
      </c>
      <c r="AH259" s="66" t="str">
        <f t="shared" si="33"/>
        <v>Operational risk</v>
      </c>
      <c r="AI259" s="66" t="str">
        <f t="shared" si="33"/>
        <v>CIty Corporation will offer necessary facilities and support for efficient operations</v>
      </c>
      <c r="AJ259" s="66" t="str">
        <f t="shared" si="33"/>
        <v>TBD</v>
      </c>
      <c r="AK259" s="66" t="str">
        <f t="shared" si="33"/>
        <v>TBD</v>
      </c>
      <c r="AL259" s="66" t="str">
        <f t="shared" si="33"/>
        <v>No</v>
      </c>
      <c r="AM259" s="66">
        <f t="shared" si="33"/>
        <v>0</v>
      </c>
      <c r="AN259" s="66" t="str">
        <f t="shared" si="33"/>
        <v>No</v>
      </c>
      <c r="AO259" s="66">
        <f t="shared" si="33"/>
        <v>0</v>
      </c>
      <c r="AP259" s="66" t="str">
        <f t="shared" si="33"/>
        <v>No</v>
      </c>
      <c r="AQ259" s="66" t="str">
        <f t="shared" si="33"/>
        <v>Public private partnership</v>
      </c>
      <c r="AR259" s="66" t="str">
        <f t="shared" si="34"/>
        <v>Feasibility assessment (conducting technical, organizational, financial, social, environmental study for project approval)</v>
      </c>
      <c r="AS259" s="66" t="str">
        <f t="shared" si="34"/>
        <v>Completed</v>
      </c>
      <c r="AT259" s="66">
        <f t="shared" si="34"/>
        <v>20222023</v>
      </c>
      <c r="AU259" s="66">
        <f t="shared" si="34"/>
        <v>20232024</v>
      </c>
      <c r="AV259" s="66">
        <f t="shared" si="34"/>
        <v>20232026</v>
      </c>
      <c r="AW259" s="66" t="str">
        <f t="shared" si="34"/>
        <v>2026 onward</v>
      </c>
      <c r="AX259" s="66" t="str">
        <f t="shared" si="34"/>
        <v>January 1, 2026</v>
      </c>
      <c r="AY259" s="66" t="str">
        <f t="shared" si="34"/>
        <v>High  given the project's impact on sustai</v>
      </c>
      <c r="AZ259" s="66">
        <f t="shared" si="34"/>
        <v>0</v>
      </c>
      <c r="BA259" s="66">
        <f t="shared" si="34"/>
        <v>0</v>
      </c>
      <c r="BB259" s="66" t="str">
        <f t="shared" si="35"/>
        <v>Financing and PPP structuring</v>
      </c>
      <c r="BC259" s="66" t="str">
        <f t="shared" si="35"/>
        <v>complete social and environmental feasibility, structure PPP arrangement</v>
      </c>
      <c r="BD259" s="66" t="str">
        <f t="shared" si="35"/>
        <v>USD 5 million</v>
      </c>
      <c r="BE259" s="66" t="str">
        <f t="shared" si="35"/>
        <v>Equity, please specify which type:</v>
      </c>
      <c r="BF259" s="66" t="str">
        <f t="shared" si="35"/>
        <v>USD 50 million</v>
      </c>
      <c r="BG259" s="66" t="str">
        <f t="shared" si="35"/>
        <v>arrange financing, structure PPP arrangement</v>
      </c>
      <c r="BH259" s="66" t="str">
        <f t="shared" si="35"/>
        <v>USD 10 million</v>
      </c>
      <c r="BI259" s="66" t="str">
        <f t="shared" si="35"/>
        <v>Equity, please specify which type:</v>
      </c>
      <c r="BJ259" s="66" t="str">
        <f t="shared" si="35"/>
        <v>USD 50 million</v>
      </c>
      <c r="BK259" s="66" t="str">
        <f t="shared" si="35"/>
        <v>N/A</v>
      </c>
      <c r="BL259" s="66" t="str">
        <f t="shared" si="36"/>
        <v>awareness among the global investment community</v>
      </c>
      <c r="BM259" s="66">
        <f t="shared" si="36"/>
        <v>0</v>
      </c>
      <c r="BN259" s="66">
        <f t="shared" si="36"/>
        <v>0</v>
      </c>
      <c r="BO259" s="66">
        <f t="shared" si="36"/>
        <v>0</v>
      </c>
      <c r="BP259" s="66">
        <f t="shared" si="36"/>
        <v>0</v>
      </c>
      <c r="BQ259" s="66">
        <f t="shared" si="36"/>
        <v>0</v>
      </c>
      <c r="BR259" s="66">
        <f t="shared" si="36"/>
        <v>0</v>
      </c>
      <c r="BS259" s="66">
        <f t="shared" si="36"/>
        <v>0</v>
      </c>
      <c r="BT259" s="66">
        <f t="shared" si="36"/>
        <v>0</v>
      </c>
      <c r="BU259" s="66">
        <f t="shared" si="36"/>
        <v>0</v>
      </c>
      <c r="BV259" s="66" t="str">
        <f t="shared" si="37"/>
        <v>Yes</v>
      </c>
      <c r="BW259" s="66" t="str">
        <f t="shared" si="37"/>
        <v>USD 250 million</v>
      </c>
      <c r="BX259" s="66" t="str">
        <f t="shared" si="37"/>
        <v>Infrastructure Construction</v>
      </c>
      <c r="BY259" s="66" t="str">
        <f t="shared" si="37"/>
        <v>Equity, please specify which type:</v>
      </c>
      <c r="BZ259" s="66" t="str">
        <f t="shared" si="37"/>
        <v>USD 50 million</v>
      </c>
      <c r="CA259" s="66" t="str">
        <f t="shared" si="37"/>
        <v>Adaptation &amp; resilience (e.g., flood defences, climate resilient crops)</v>
      </c>
      <c r="CB259" s="66" t="str">
        <f t="shared" si="37"/>
        <v>TBD, 113 acre water retention area restored, 3 million people directly impacted and another 4 million people indirectly impacted, TBD, TBD, TBD</v>
      </c>
      <c r="CC259" s="66" t="str">
        <f t="shared" si="37"/>
        <v>3 million people directly impacted and another 4 million people indirectly impacted</v>
      </c>
      <c r="CD259" s="66" t="str">
        <f t="shared" si="37"/>
        <v>3 million people</v>
      </c>
      <c r="CE259" s="66" t="str">
        <f t="shared" si="37"/>
        <v>6. Clean water &amp; sanitation: 8. Decent work &amp; economic growth: 9. Industry, innovation &amp; infrastructure: 11. Sustainable cities &amp; communities: 13. Climate action: 15. Life on land</v>
      </c>
      <c r="CF259" s="66" t="str">
        <f t="shared" si="37"/>
        <v>TBD</v>
      </c>
      <c r="CG259" s="66" t="str">
        <f t="shared" si="37"/>
        <v>Bangladesh University Urban Lab</v>
      </c>
      <c r="CH259" s="66" t="str">
        <f t="shared" si="37"/>
        <v>Yes, please provide your email address:</v>
      </c>
      <c r="CI259" s="66" t="str">
        <f t="shared" si="37"/>
        <v>urbanlab@bu.edu.bd</v>
      </c>
    </row>
    <row r="260" spans="1:87" ht="14.5" customHeight="1">
      <c r="A260" s="69" t="s">
        <v>909</v>
      </c>
      <c r="B260" s="69">
        <v>257</v>
      </c>
      <c r="C260" s="92"/>
      <c r="D260" s="97" t="s">
        <v>1079</v>
      </c>
      <c r="E260" s="66" t="str">
        <f t="shared" si="29"/>
        <v>With Renewable Energy (RE) achieving grid parity in different countries, largescale deployment of RE projects has accelerated worldwide. A wider gridbased interconnectivity across large geographies has the potential to overcome any intermittency, variability, and demand supply mismatch challenges and enable the world to transition to clean energy in a sustainable manner. 
Most countries with considerable RE deployment find their power demand peaks in the morning or the evening hours. This is also the time when RE availability, particularly Solar, is reduced. The support required for the grid at these times becomes more and more acute as the addition to Solar generation capacities ramps up across the World. This is where interregional connectivity to neighbouring countries grids comes in – which can help leverage time difference between countries – and surplus RE is injected from one country’s grid to another who needs it at that time. 
India is already connected to neighbouring countries on its eastern side, with 4000 to 5000 MW of Power annually being exchanged with Bangladesh, Bhutan, Nepal, and to some extent Myanmar. However, we don’t have at present access to Power grids/ Markets on the western side. Interregional Grid connections on the western side, once developed, can open multilateral power trade opportunities across regions and continents. India has a strategic location advantage, where access to new markets +/ 5 hours on eastern and western side, allows to export Solar Power being generated in peak sunshine hours, to other regions at the peak consumption/ load hours. 
In case of Gulf Cooperation Council (GCC) countries like the UAE, the morning peak demand period would coincide with peak sunshine period in India and the RE can then play a role in supporting UAE’s demand. Further, during seasonal peaks as well as other required times, access to cheaper alternate sources of power can help in significantly reducing the tariffs for end consumers.</v>
      </c>
      <c r="F260" t="s">
        <v>1059</v>
      </c>
      <c r="G260" s="5" t="s">
        <v>1041</v>
      </c>
      <c r="H260" s="92"/>
      <c r="I260" s="92"/>
      <c r="J260" s="94">
        <v>1</v>
      </c>
      <c r="K260" s="92"/>
      <c r="L260" s="92" t="s">
        <v>892</v>
      </c>
      <c r="M260" s="92" t="str">
        <f>INDEX(bangkok_range,MATCH($D260, bangkok_name,0), MATCH(M$4, bangkok_titles,0))</f>
        <v>Green Grids Initiative  One Sun One World One Grid (GGIOSOWOG)
The One Sun One World One Grid (OSOWOG) is an initiative to introduce a transnational electricity grid that supplies power worldwide. The idea for this initiative was first proposed by India's PM Narendra Modi, during the assembly of the International Solar Alliance (ISA) in 2018. The Green Grids initiative (GGI) was launched by the United Kingdom (UK). This initiative intends to create a framework for international collaboration on the optimal use of renewable resources to ensure that clean and efficient energy is a reliable alternative for all countries to meet their energy requirements by 2030. At COP26 summit held in Glasgow in 2021, both the initiatives were launched together by India and UK as a part of bilateral cooperation in partnership with the ISA and the World Bank Group (WB). As both initiatives focused on the transition to RE at a global level, they merged and became a single initiative for a common purpose called the GGIOSOWOG.  
OSOWOG aims to provide power to about 140 countries through a common grid that will ensure the transfer of clean and efficient solar power. This will, in a way, create a global system that will allow clean energy to be distributed anywhere, at any time (the power generated in one part of the world where there is daytime can be transmitted and used in other parts of the world where there is night time).</v>
      </c>
      <c r="N260" s="66" t="str">
        <f t="shared" si="30"/>
        <v>South and SouthWest Asia</v>
      </c>
      <c r="O260" t="s">
        <v>1088</v>
      </c>
      <c r="P260" s="92" t="s">
        <v>1066</v>
      </c>
      <c r="Q260" s="66" t="str">
        <f t="shared" si="31"/>
        <v>India, Other: GCC Countries of UAE, Saudi Arabia, Oman, Bahrain, Kuwait, Qatar, and possibly further linkage to Egypt</v>
      </c>
      <c r="R260" s="66" t="str">
        <f t="shared" si="31"/>
        <v>Energy</v>
      </c>
      <c r="S260" s="66" t="str">
        <f t="shared" si="31"/>
        <v>Energy  Solar/ Wind/ Renewables + Power Transmission</v>
      </c>
      <c r="T260" s="66" t="str">
        <f t="shared" si="31"/>
        <v>Energy</v>
      </c>
      <c r="U260" s="66" t="str">
        <f t="shared" si="31"/>
        <v>Infrastructure asset  greenfield (building brand new facilities from the ground up)</v>
      </c>
      <c r="V260" s="66" t="str">
        <f t="shared" si="31"/>
        <v>No sponsor</v>
      </c>
      <c r="W260" s="83">
        <v>7500000</v>
      </c>
      <c r="X260" s="66" t="str">
        <f t="shared" si="32"/>
        <v>4 years</v>
      </c>
      <c r="Y260" s="66" t="str">
        <f t="shared" si="32"/>
        <v>Expect no public capital in final capital structure</v>
      </c>
      <c r="Z260" s="66">
        <f t="shared" si="32"/>
        <v>0</v>
      </c>
      <c r="AA260" s="66">
        <f t="shared" si="32"/>
        <v>0</v>
      </c>
      <c r="AB260" s="66" t="str">
        <f t="shared" si="32"/>
        <v>80/20</v>
      </c>
      <c r="AC260" s="66" t="str">
        <f t="shared" si="32"/>
        <v>N/A</v>
      </c>
      <c r="AD260" s="66">
        <f t="shared" si="32"/>
        <v>0</v>
      </c>
      <c r="AE260" s="66" t="str">
        <f t="shared" si="32"/>
        <v>N/A</v>
      </c>
      <c r="AF260" s="66" t="str">
        <f t="shared" si="32"/>
        <v>No</v>
      </c>
      <c r="AG260" s="66" t="str">
        <f t="shared" si="32"/>
        <v>N/A</v>
      </c>
      <c r="AH260" s="66" t="str">
        <f t="shared" si="33"/>
        <v>Currency risk, Counterparty risk, Operational risk</v>
      </c>
      <c r="AI260" s="66" t="str">
        <f t="shared" si="33"/>
        <v>Hedging, Sovereign guarantee backed offtake agreements, Stringent monitoring and bestinclass operations &amp; maintenance practices</v>
      </c>
      <c r="AJ260" s="66" t="str">
        <f t="shared" si="33"/>
        <v>Sterlite Power Transmission Limited; or a Joint Venture with another developer; or partnership with Govt. of India and Govt. of UAE</v>
      </c>
      <c r="AK260" s="66" t="str">
        <f t="shared" si="33"/>
        <v>N/A</v>
      </c>
      <c r="AL260" s="66" t="str">
        <f t="shared" si="33"/>
        <v>Yes</v>
      </c>
      <c r="AM260" s="66" t="str">
        <f t="shared" si="33"/>
        <v>Multiple advisors for technocommercial studies. Names are confidential.</v>
      </c>
      <c r="AN260" s="66" t="str">
        <f t="shared" si="33"/>
        <v>No</v>
      </c>
      <c r="AO260" s="66">
        <f t="shared" si="33"/>
        <v>0</v>
      </c>
      <c r="AP260" s="66" t="str">
        <f t="shared" si="33"/>
        <v>No</v>
      </c>
      <c r="AQ260" s="66" t="str">
        <f t="shared" si="33"/>
        <v>To be designed  Build, operate, transfer or Public private partnership</v>
      </c>
      <c r="AR260" s="66" t="str">
        <f t="shared" si="34"/>
        <v>Feasibility assessment (conducting technical, organizational, financial, social, environmental study for project approval)</v>
      </c>
      <c r="AS260" s="66">
        <f t="shared" si="34"/>
        <v>20202022</v>
      </c>
      <c r="AT260" s="66">
        <f t="shared" si="34"/>
        <v>20222023</v>
      </c>
      <c r="AU260" s="66">
        <f t="shared" si="34"/>
        <v>20232024</v>
      </c>
      <c r="AV260" s="66">
        <f t="shared" si="34"/>
        <v>20242027</v>
      </c>
      <c r="AW260" s="66">
        <f t="shared" si="34"/>
        <v>20272057</v>
      </c>
      <c r="AX260" s="66" t="str">
        <f t="shared" si="34"/>
        <v>June 2027</v>
      </c>
      <c r="AY260" s="66">
        <f t="shared" si="34"/>
        <v>0</v>
      </c>
      <c r="AZ260" s="66">
        <f t="shared" si="34"/>
        <v>0</v>
      </c>
      <c r="BA260" s="66">
        <f t="shared" si="34"/>
        <v>0</v>
      </c>
      <c r="BB260" s="66" t="str">
        <f t="shared" si="35"/>
        <v>a) Technocommercial feasibility studies
b) Desktop routing study
c) Prefeasibility report</v>
      </c>
      <c r="BC260" s="66" t="str">
        <f t="shared" si="35"/>
        <v>a) Planning Strategy 
b) Dialoguing with stakeholder 
c) Technocommercial feasibility study</v>
      </c>
      <c r="BD260" s="66" t="str">
        <f t="shared" si="35"/>
        <v>USD 500,000</v>
      </c>
      <c r="BE260" s="66" t="str">
        <f t="shared" si="35"/>
        <v>Grant, please specify which type:</v>
      </c>
      <c r="BF260" s="66" t="str">
        <f t="shared" si="35"/>
        <v>No minimum size</v>
      </c>
      <c r="BG260" s="66" t="str">
        <f t="shared" si="35"/>
        <v>a) Planning Strategy 
b) Dialoguing with stakeholder 
c) Technocommercial feasibility study
d) Desktop routing study
e) Map and Initiate statutory approvals/ clearances/ licenses 
f) Business case and revenue modelling</v>
      </c>
      <c r="BH260" s="66" t="str">
        <f t="shared" si="35"/>
        <v>USD 4 Million</v>
      </c>
      <c r="BI260" s="66" t="str">
        <f t="shared" si="35"/>
        <v>Grant, please specify which type:</v>
      </c>
      <c r="BJ260" s="66" t="str">
        <f t="shared" si="35"/>
        <v>No minimum size</v>
      </c>
      <c r="BK260" s="66" t="str">
        <f t="shared" si="35"/>
        <v xml:space="preserve"> First of its kind project in the world in terms of technical parameters. 
 Markets to be connected operate mostly in isolation. 
 Large capital expenditure outlay
 Challenging operating conditions
 No existing contractual framework in place for usage of asset/ capacity offtake</v>
      </c>
      <c r="BL260" s="66" t="str">
        <f t="shared" si="36"/>
        <v xml:space="preserve"> Discussing the initiative with right set of stakeholders, to get traction for the relevant policy/ regulatory push.
 MoU or Initial Agreement for development work
 MoU or Initial Agreement for offtake of energy/ capacity 
 Interface with financiers/ lending agencies/ relevant government agencies and stakeholders 
 Development of contractual framework, with appropriate safeguards in place, to ensure protection of investments</v>
      </c>
      <c r="BM260" s="66">
        <f t="shared" si="36"/>
        <v>0</v>
      </c>
      <c r="BN260" s="66">
        <f t="shared" si="36"/>
        <v>0</v>
      </c>
      <c r="BO260" s="66">
        <f t="shared" si="36"/>
        <v>0</v>
      </c>
      <c r="BP260" s="66">
        <f t="shared" si="36"/>
        <v>0</v>
      </c>
      <c r="BQ260" s="66">
        <f t="shared" si="36"/>
        <v>0</v>
      </c>
      <c r="BR260" s="66">
        <f t="shared" si="36"/>
        <v>0</v>
      </c>
      <c r="BS260" s="66">
        <f t="shared" si="36"/>
        <v>0</v>
      </c>
      <c r="BT260" s="66">
        <f t="shared" si="36"/>
        <v>0</v>
      </c>
      <c r="BU260" s="66">
        <f t="shared" si="36"/>
        <v>0</v>
      </c>
      <c r="BV260" s="66" t="str">
        <f t="shared" si="37"/>
        <v>Yes</v>
      </c>
      <c r="BW260" s="66" t="str">
        <f t="shared" si="37"/>
        <v>USD 7.5 Billion</v>
      </c>
      <c r="BX260" s="66" t="str">
        <f t="shared" si="37"/>
        <v>Project development and preparation for construction</v>
      </c>
      <c r="BY260" s="66" t="str">
        <f t="shared" si="37"/>
        <v>Debt, please specify which type:</v>
      </c>
      <c r="BZ260" s="66" t="str">
        <f t="shared" si="37"/>
        <v>No minimum size</v>
      </c>
      <c r="CA260" s="66" t="str">
        <f t="shared" si="37"/>
        <v>Mitigation  emissions avoidance (e.g., renewable energy, clean cookstoves)</v>
      </c>
      <c r="CB260" s="66" t="str">
        <f t="shared" si="37"/>
        <v>N/A, N/A, N/A, N/A, N/A, N/A, N/A, N/A, N/A</v>
      </c>
      <c r="CC260" s="66" t="str">
        <f t="shared" si="37"/>
        <v>To be shared after conclusion of the technocommercial feasibility studies</v>
      </c>
      <c r="CD260" s="66" t="str">
        <f t="shared" si="37"/>
        <v>To be shared after conclusion of the technocommercial feasibility studies</v>
      </c>
      <c r="CE260" s="66" t="str">
        <f t="shared" si="37"/>
        <v>7. Affordable &amp; clean energy: 9. Industry, innovation &amp; infrastructure: 13. Climate action</v>
      </c>
      <c r="CF260" s="66" t="str">
        <f t="shared" si="37"/>
        <v>N/A</v>
      </c>
      <c r="CG260" s="66" t="str">
        <f t="shared" si="37"/>
        <v>Girish Deveshwar (Sterlite Power Transmission Limited)</v>
      </c>
      <c r="CH260" s="66" t="str">
        <f t="shared" si="37"/>
        <v>Yes, please provide your email address:</v>
      </c>
      <c r="CI260" s="66" t="str">
        <f t="shared" si="37"/>
        <v>girish.deveshwar@sterlite.com</v>
      </c>
    </row>
    <row r="261" spans="1:87" ht="14.5" customHeight="1">
      <c r="A261" s="16" t="s">
        <v>909</v>
      </c>
      <c r="B261" s="69">
        <v>258</v>
      </c>
      <c r="C261" s="29"/>
      <c r="D261" s="97" t="s">
        <v>1081</v>
      </c>
      <c r="E261" s="66" t="str">
        <f t="shared" si="29"/>
        <v>The Lakadia Vadodara Transmission Project Limited  is a “Green Energy Transmission Corridor” project aimed at meeting India’s renewable energy target of installing 175 GW by 2022. The transmission line is part of transmission strengthening to relieving over loading due to Renewable Energy (RE) injection in wind energy zones of Bhuj. The 329 km Lakadia – Vadodara 765 kV D/C line will help in the evacuation of power from RE sources in Kutch to Vadodara for onward dispersal. The project was secured through tariff based competitive bidding process.</v>
      </c>
      <c r="F261" t="s">
        <v>1059</v>
      </c>
      <c r="G261" s="5" t="s">
        <v>1041</v>
      </c>
      <c r="H261" s="92"/>
      <c r="I261" s="92"/>
      <c r="J261" s="94">
        <v>1</v>
      </c>
      <c r="K261" s="92"/>
      <c r="L261" s="92" t="s">
        <v>892</v>
      </c>
      <c r="M261" s="66"/>
      <c r="N261" s="66" t="str">
        <f t="shared" si="30"/>
        <v>South and SouthWest Asia</v>
      </c>
      <c r="O261" t="s">
        <v>1089</v>
      </c>
      <c r="P261" s="92" t="s">
        <v>1066</v>
      </c>
      <c r="Q261" s="66" t="str">
        <f t="shared" si="31"/>
        <v>India</v>
      </c>
      <c r="R261" s="66" t="str">
        <f t="shared" si="31"/>
        <v>Power Transmission</v>
      </c>
      <c r="S261" s="66" t="str">
        <f t="shared" si="31"/>
        <v>Eelctric Transmission</v>
      </c>
      <c r="T261" s="66" t="str">
        <f t="shared" si="31"/>
        <v>Energy</v>
      </c>
      <c r="U261" s="66" t="str">
        <f t="shared" si="31"/>
        <v>Infrastructure asset  greenfield (building brand new facilities from the ground up)</v>
      </c>
      <c r="V261" s="66">
        <f t="shared" si="31"/>
        <v>0</v>
      </c>
      <c r="W261" s="83" t="s">
        <v>471</v>
      </c>
      <c r="X261" s="66">
        <f t="shared" si="32"/>
        <v>0</v>
      </c>
      <c r="Y261" s="66">
        <f t="shared" si="32"/>
        <v>0</v>
      </c>
      <c r="Z261" s="66">
        <f t="shared" si="32"/>
        <v>0</v>
      </c>
      <c r="AA261" s="66">
        <f t="shared" si="32"/>
        <v>0</v>
      </c>
      <c r="AB261" s="66">
        <f t="shared" si="32"/>
        <v>0</v>
      </c>
      <c r="AC261" s="66">
        <f t="shared" si="32"/>
        <v>0</v>
      </c>
      <c r="AD261" s="66">
        <f t="shared" si="32"/>
        <v>0</v>
      </c>
      <c r="AE261" s="66">
        <f t="shared" si="32"/>
        <v>0</v>
      </c>
      <c r="AF261" s="66" t="str">
        <f t="shared" si="32"/>
        <v/>
      </c>
      <c r="AG261" s="66">
        <f t="shared" si="32"/>
        <v>0</v>
      </c>
      <c r="AH261" s="66" t="str">
        <f t="shared" si="33"/>
        <v/>
      </c>
      <c r="AI261" s="66" t="str">
        <f t="shared" si="33"/>
        <v/>
      </c>
      <c r="AJ261" s="66">
        <f t="shared" si="33"/>
        <v>0</v>
      </c>
      <c r="AK261" s="66">
        <f t="shared" si="33"/>
        <v>0</v>
      </c>
      <c r="AL261" s="66">
        <f t="shared" si="33"/>
        <v>0</v>
      </c>
      <c r="AM261" s="66">
        <f t="shared" si="33"/>
        <v>0</v>
      </c>
      <c r="AN261" s="66">
        <f t="shared" si="33"/>
        <v>0</v>
      </c>
      <c r="AO261" s="66">
        <f t="shared" si="33"/>
        <v>0</v>
      </c>
      <c r="AP261" s="66">
        <f t="shared" si="33"/>
        <v>0</v>
      </c>
      <c r="AQ261" s="66">
        <f t="shared" si="33"/>
        <v>0</v>
      </c>
      <c r="AR261" s="66">
        <f t="shared" si="34"/>
        <v>0</v>
      </c>
      <c r="AS261" s="66">
        <f t="shared" si="34"/>
        <v>0</v>
      </c>
      <c r="AT261" s="66">
        <f t="shared" si="34"/>
        <v>0</v>
      </c>
      <c r="AU261" s="66">
        <f t="shared" si="34"/>
        <v>0</v>
      </c>
      <c r="AV261" s="66">
        <f t="shared" si="34"/>
        <v>0</v>
      </c>
      <c r="AW261" s="66">
        <f t="shared" si="34"/>
        <v>0</v>
      </c>
      <c r="AX261" s="66">
        <f t="shared" si="34"/>
        <v>0</v>
      </c>
      <c r="AY261" s="66">
        <f t="shared" si="34"/>
        <v>0</v>
      </c>
      <c r="AZ261" s="66">
        <f t="shared" si="34"/>
        <v>0</v>
      </c>
      <c r="BA261" s="66">
        <f t="shared" si="34"/>
        <v>0</v>
      </c>
      <c r="BB261" s="66">
        <f t="shared" si="35"/>
        <v>0</v>
      </c>
      <c r="BC261" s="66">
        <f t="shared" si="35"/>
        <v>0</v>
      </c>
      <c r="BD261" s="66">
        <f t="shared" si="35"/>
        <v>0</v>
      </c>
      <c r="BE261" s="66" t="str">
        <f t="shared" si="35"/>
        <v/>
      </c>
      <c r="BF261" s="66">
        <f t="shared" si="35"/>
        <v>0</v>
      </c>
      <c r="BG261" s="66">
        <f t="shared" si="35"/>
        <v>0</v>
      </c>
      <c r="BH261" s="66">
        <f t="shared" si="35"/>
        <v>0</v>
      </c>
      <c r="BI261" s="66" t="str">
        <f t="shared" si="35"/>
        <v/>
      </c>
      <c r="BJ261" s="66">
        <f t="shared" si="35"/>
        <v>0</v>
      </c>
      <c r="BK261" s="66">
        <f t="shared" si="35"/>
        <v>0</v>
      </c>
      <c r="BL261" s="66">
        <f t="shared" si="36"/>
        <v>0</v>
      </c>
      <c r="BM261" s="66">
        <f t="shared" si="36"/>
        <v>0</v>
      </c>
      <c r="BN261" s="66">
        <f t="shared" si="36"/>
        <v>0</v>
      </c>
      <c r="BO261" s="66">
        <f t="shared" si="36"/>
        <v>0</v>
      </c>
      <c r="BP261" s="66">
        <f t="shared" si="36"/>
        <v>0</v>
      </c>
      <c r="BQ261" s="66">
        <f t="shared" si="36"/>
        <v>0</v>
      </c>
      <c r="BR261" s="66">
        <f t="shared" si="36"/>
        <v>0</v>
      </c>
      <c r="BS261" s="66">
        <f t="shared" si="36"/>
        <v>0</v>
      </c>
      <c r="BT261" s="66">
        <f t="shared" si="36"/>
        <v>0</v>
      </c>
      <c r="BU261" s="66">
        <f t="shared" si="36"/>
        <v>0</v>
      </c>
      <c r="BV261" s="66">
        <f t="shared" si="37"/>
        <v>0</v>
      </c>
      <c r="BW261" s="66">
        <f t="shared" si="37"/>
        <v>0</v>
      </c>
      <c r="BX261" s="66">
        <f t="shared" si="37"/>
        <v>0</v>
      </c>
      <c r="BY261" s="66">
        <f t="shared" si="37"/>
        <v>0</v>
      </c>
      <c r="BZ261" s="66">
        <f t="shared" si="37"/>
        <v>0</v>
      </c>
      <c r="CA261" s="66" t="str">
        <f t="shared" si="37"/>
        <v/>
      </c>
      <c r="CB261" s="66" t="str">
        <f t="shared" si="37"/>
        <v/>
      </c>
      <c r="CC261" s="66">
        <f t="shared" si="37"/>
        <v>0</v>
      </c>
      <c r="CD261" s="66">
        <f t="shared" si="37"/>
        <v>0</v>
      </c>
      <c r="CE261" s="66" t="str">
        <f t="shared" si="37"/>
        <v/>
      </c>
      <c r="CF261" s="66">
        <f t="shared" si="37"/>
        <v>0</v>
      </c>
      <c r="CG261" s="66">
        <f t="shared" si="37"/>
        <v>0</v>
      </c>
      <c r="CH261" s="66">
        <f t="shared" si="37"/>
        <v>0</v>
      </c>
      <c r="CI261" s="66">
        <f t="shared" si="37"/>
        <v>0</v>
      </c>
    </row>
    <row r="262" spans="1:87" ht="14.5" hidden="1" customHeight="1">
      <c r="A262" s="16" t="s">
        <v>909</v>
      </c>
      <c r="B262" s="69">
        <v>259</v>
      </c>
      <c r="C262" s="131" t="s">
        <v>2339</v>
      </c>
      <c r="D262" s="92" t="s">
        <v>1092</v>
      </c>
      <c r="E262" s="96" t="s">
        <v>1093</v>
      </c>
      <c r="F262" s="93" t="s">
        <v>450</v>
      </c>
      <c r="G262" s="5" t="s">
        <v>1063</v>
      </c>
      <c r="H262" s="92"/>
      <c r="I262" s="92"/>
      <c r="J262" s="94">
        <v>1</v>
      </c>
      <c r="K262" s="92"/>
      <c r="L262" s="92" t="s">
        <v>430</v>
      </c>
      <c r="M262" s="92" t="e">
        <f t="shared" ref="M262:M301" si="38">INDEX(bangkok_range,MATCH($D262, bangkok_name,0), MATCH(M$4, bangkok_titles,0))</f>
        <v>#N/A</v>
      </c>
      <c r="N262" s="92" t="s">
        <v>213</v>
      </c>
      <c r="O262" s="92" t="s">
        <v>431</v>
      </c>
      <c r="P262" s="92" t="s">
        <v>1066</v>
      </c>
      <c r="Q262" s="92"/>
      <c r="R262" t="s">
        <v>224</v>
      </c>
      <c r="S262" s="92"/>
      <c r="T262" s="92"/>
      <c r="U262" s="92"/>
      <c r="V262" s="92"/>
      <c r="W262" s="67" t="s">
        <v>471</v>
      </c>
      <c r="X262" s="92"/>
      <c r="Y262" s="92"/>
      <c r="Z262" s="92"/>
      <c r="AA262" s="92"/>
      <c r="AB262" s="92"/>
      <c r="AC262" s="92"/>
      <c r="AD262" s="92"/>
      <c r="AE262" s="92"/>
      <c r="AF262" s="92"/>
      <c r="AG262" s="92"/>
      <c r="AH262" s="92"/>
      <c r="AI262" s="92"/>
      <c r="AJ262" s="92"/>
      <c r="AK262" s="92"/>
      <c r="AL262" s="92"/>
      <c r="AM262" s="92"/>
      <c r="AN262" s="92"/>
      <c r="AO262" s="92"/>
      <c r="AP262" s="92"/>
      <c r="AQ262" s="92"/>
      <c r="AR262" s="92"/>
      <c r="AS262" s="92"/>
      <c r="AT262" s="92"/>
      <c r="AU262" s="92"/>
      <c r="AV262" s="92"/>
      <c r="AW262" s="92"/>
      <c r="AX262" s="92"/>
      <c r="AY262" s="92"/>
      <c r="AZ262" s="92"/>
      <c r="BA262" s="92"/>
      <c r="BB262" s="92"/>
      <c r="BC262" s="92"/>
      <c r="BD262" s="92"/>
      <c r="BE262" s="92"/>
      <c r="BF262" s="92"/>
      <c r="BG262" s="92"/>
      <c r="BH262" s="92"/>
      <c r="BI262" s="92"/>
      <c r="BJ262" s="92"/>
      <c r="BK262" s="92"/>
      <c r="BL262" s="92"/>
      <c r="BM262" s="92"/>
      <c r="BN262" s="92"/>
      <c r="BO262" s="92"/>
      <c r="BP262" s="92"/>
      <c r="BQ262" s="92"/>
      <c r="BR262" s="92"/>
      <c r="BS262" s="92"/>
      <c r="BT262" s="92"/>
      <c r="BU262" s="92"/>
      <c r="BV262" s="92"/>
      <c r="BW262" s="92"/>
      <c r="BX262" s="92"/>
      <c r="BY262" s="92"/>
      <c r="BZ262" s="92"/>
      <c r="CA262" s="92"/>
      <c r="CB262" s="92"/>
      <c r="CC262" s="92"/>
      <c r="CD262" s="92"/>
      <c r="CE262" s="92"/>
      <c r="CF262" s="92"/>
      <c r="CG262" s="92"/>
      <c r="CH262" s="92"/>
      <c r="CI262" s="92"/>
    </row>
    <row r="263" spans="1:87" ht="14.5" hidden="1" customHeight="1">
      <c r="A263" s="16" t="s">
        <v>909</v>
      </c>
      <c r="B263" s="69">
        <v>260</v>
      </c>
      <c r="C263" s="29" t="s">
        <v>2338</v>
      </c>
      <c r="D263" s="92" t="s">
        <v>1094</v>
      </c>
      <c r="E263" s="92" t="s">
        <v>1095</v>
      </c>
      <c r="F263" s="93" t="s">
        <v>450</v>
      </c>
      <c r="G263" s="5" t="s">
        <v>1063</v>
      </c>
      <c r="H263" s="92"/>
      <c r="I263" s="92"/>
      <c r="J263" s="94">
        <v>3</v>
      </c>
      <c r="K263" s="92"/>
      <c r="L263" s="92" t="s">
        <v>430</v>
      </c>
      <c r="M263" s="92" t="e">
        <f t="shared" si="38"/>
        <v>#N/A</v>
      </c>
      <c r="N263" s="92" t="s">
        <v>177</v>
      </c>
      <c r="O263" s="92" t="s">
        <v>464</v>
      </c>
      <c r="P263" s="92" t="s">
        <v>1066</v>
      </c>
      <c r="Q263" s="92"/>
      <c r="R263" s="92" t="s">
        <v>1096</v>
      </c>
      <c r="S263" s="92"/>
      <c r="T263" s="92"/>
      <c r="U263" s="92"/>
      <c r="V263" s="92"/>
      <c r="W263" s="67" t="s">
        <v>471</v>
      </c>
      <c r="X263" s="92"/>
      <c r="Y263" s="92"/>
      <c r="Z263" s="92"/>
      <c r="AA263" s="92"/>
      <c r="AB263" s="92"/>
      <c r="AC263" s="92"/>
      <c r="AD263" s="92"/>
      <c r="AE263" s="92"/>
      <c r="AF263" s="92"/>
      <c r="AG263" s="92"/>
      <c r="AH263" s="92"/>
      <c r="AI263" s="92"/>
      <c r="AJ263" s="92"/>
      <c r="AK263" s="92"/>
      <c r="AL263" s="92"/>
      <c r="AM263" s="92"/>
      <c r="AN263" s="92"/>
      <c r="AO263" s="92"/>
      <c r="AP263" s="92"/>
      <c r="AQ263" s="92"/>
      <c r="AR263" s="92"/>
      <c r="AS263" s="92"/>
      <c r="AT263" s="92"/>
      <c r="AU263" s="92"/>
      <c r="AV263" s="92"/>
      <c r="AW263" s="92"/>
      <c r="AX263" s="92"/>
      <c r="AY263" s="92"/>
      <c r="AZ263" s="92"/>
      <c r="BA263" s="92"/>
      <c r="BB263" s="92"/>
      <c r="BC263" s="92"/>
      <c r="BD263" s="92"/>
      <c r="BE263" s="92"/>
      <c r="BF263" s="92"/>
      <c r="BG263" s="92"/>
      <c r="BH263" s="92"/>
      <c r="BI263" s="92"/>
      <c r="BJ263" s="92"/>
      <c r="BK263" s="92"/>
      <c r="BL263" s="92"/>
      <c r="BM263" s="92"/>
      <c r="BN263" s="92"/>
      <c r="BO263" s="92"/>
      <c r="BP263" s="92"/>
      <c r="BQ263" s="92"/>
      <c r="BR263" s="92"/>
      <c r="BS263" s="92"/>
      <c r="BT263" s="92"/>
      <c r="BU263" s="92"/>
      <c r="BV263" s="92"/>
      <c r="BW263" s="92"/>
      <c r="BX263" s="92"/>
      <c r="BY263" s="92"/>
      <c r="BZ263" s="92"/>
      <c r="CA263" s="92"/>
      <c r="CB263" s="92"/>
      <c r="CC263" s="92"/>
      <c r="CD263" s="92"/>
      <c r="CE263" s="92"/>
      <c r="CF263" s="92"/>
      <c r="CG263" s="92"/>
      <c r="CH263" s="92"/>
      <c r="CI263" s="92"/>
    </row>
    <row r="264" spans="1:87" ht="14.5" hidden="1" customHeight="1">
      <c r="A264" s="16" t="s">
        <v>909</v>
      </c>
      <c r="B264" s="69">
        <v>261</v>
      </c>
      <c r="C264" s="131" t="s">
        <v>2340</v>
      </c>
      <c r="D264" s="92" t="s">
        <v>1097</v>
      </c>
      <c r="E264" s="96" t="s">
        <v>1098</v>
      </c>
      <c r="F264" s="93" t="s">
        <v>450</v>
      </c>
      <c r="G264" s="5" t="s">
        <v>1063</v>
      </c>
      <c r="H264" s="92"/>
      <c r="I264" s="92"/>
      <c r="J264" s="94">
        <v>1</v>
      </c>
      <c r="K264" s="92"/>
      <c r="L264" s="92" t="s">
        <v>430</v>
      </c>
      <c r="M264" s="92" t="e">
        <f t="shared" si="38"/>
        <v>#N/A</v>
      </c>
      <c r="N264" s="92" t="s">
        <v>558</v>
      </c>
      <c r="O264" s="92" t="s">
        <v>1099</v>
      </c>
      <c r="P264" s="92" t="s">
        <v>1069</v>
      </c>
      <c r="Q264" s="92"/>
      <c r="R264" s="92" t="s">
        <v>224</v>
      </c>
      <c r="S264" s="92"/>
      <c r="T264" s="92"/>
      <c r="U264" s="92"/>
      <c r="V264" s="92"/>
      <c r="W264" s="95">
        <v>500</v>
      </c>
      <c r="X264" s="92"/>
      <c r="Y264" s="92"/>
      <c r="Z264" s="92"/>
      <c r="AA264" s="92"/>
      <c r="AB264" s="92"/>
      <c r="AC264" s="92"/>
      <c r="AD264" s="92"/>
      <c r="AE264" s="92"/>
      <c r="AF264" s="92"/>
      <c r="AG264" s="92"/>
      <c r="AH264" s="92"/>
      <c r="AI264" s="92"/>
      <c r="AJ264" s="92"/>
      <c r="AK264" s="92"/>
      <c r="AL264" s="92"/>
      <c r="AM264" s="92"/>
      <c r="AN264" s="92"/>
      <c r="AO264" s="92"/>
      <c r="AP264" s="92"/>
      <c r="AQ264" s="92"/>
      <c r="AR264" s="92"/>
      <c r="AS264" s="92"/>
      <c r="AT264" s="92"/>
      <c r="AU264" s="92"/>
      <c r="AV264" s="92"/>
      <c r="AW264" s="92"/>
      <c r="AX264" s="92"/>
      <c r="AY264" s="92"/>
      <c r="AZ264" s="92"/>
      <c r="BA264" s="92"/>
      <c r="BB264" s="92"/>
      <c r="BC264" s="92"/>
      <c r="BD264" s="92"/>
      <c r="BE264" s="92"/>
      <c r="BF264" s="92"/>
      <c r="BG264" s="92"/>
      <c r="BH264" s="92"/>
      <c r="BI264" s="92"/>
      <c r="BJ264" s="92"/>
      <c r="BK264" s="92"/>
      <c r="BL264" s="92"/>
      <c r="BM264" s="92"/>
      <c r="BN264" s="92"/>
      <c r="BO264" s="92"/>
      <c r="BP264" s="92"/>
      <c r="BQ264" s="92"/>
      <c r="BR264" s="92"/>
      <c r="BS264" s="92"/>
      <c r="BT264" s="92"/>
      <c r="BU264" s="92"/>
      <c r="BV264" s="92"/>
      <c r="BW264" s="92"/>
      <c r="BX264" s="92"/>
      <c r="BY264" s="92"/>
      <c r="BZ264" s="92"/>
      <c r="CA264" s="92"/>
      <c r="CB264" s="92"/>
      <c r="CC264" s="92"/>
      <c r="CD264" s="92"/>
      <c r="CE264" s="92"/>
      <c r="CF264" s="92"/>
      <c r="CG264" s="92"/>
      <c r="CH264" s="92"/>
      <c r="CI264" s="92"/>
    </row>
    <row r="265" spans="1:87" ht="14.5" hidden="1" customHeight="1">
      <c r="A265" s="16" t="s">
        <v>909</v>
      </c>
      <c r="B265" s="69">
        <v>262</v>
      </c>
      <c r="C265" s="132" t="s">
        <v>2341</v>
      </c>
      <c r="D265" s="92" t="s">
        <v>1100</v>
      </c>
      <c r="E265" s="92" t="s">
        <v>1101</v>
      </c>
      <c r="F265" s="93" t="s">
        <v>450</v>
      </c>
      <c r="G265" s="5" t="s">
        <v>1063</v>
      </c>
      <c r="H265" s="92"/>
      <c r="I265" s="92"/>
      <c r="J265" s="94">
        <v>1</v>
      </c>
      <c r="K265" s="92"/>
      <c r="L265" s="92" t="s">
        <v>430</v>
      </c>
      <c r="M265" s="92" t="e">
        <f t="shared" si="38"/>
        <v>#N/A</v>
      </c>
      <c r="N265" s="92" t="s">
        <v>1102</v>
      </c>
      <c r="O265" s="92" t="s">
        <v>431</v>
      </c>
      <c r="P265" s="92" t="s">
        <v>1066</v>
      </c>
      <c r="Q265" s="92"/>
      <c r="R265" s="92" t="s">
        <v>224</v>
      </c>
      <c r="S265" s="92"/>
      <c r="T265" s="92"/>
      <c r="U265" s="92"/>
      <c r="V265" s="92"/>
      <c r="W265" s="95" t="s">
        <v>471</v>
      </c>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c r="BT265" s="92"/>
      <c r="BU265" s="92"/>
      <c r="BV265" s="92"/>
      <c r="BW265" s="92"/>
      <c r="BX265" s="92"/>
      <c r="BY265" s="92"/>
      <c r="BZ265" s="92"/>
      <c r="CA265" s="92"/>
      <c r="CB265" s="92"/>
      <c r="CC265" s="92"/>
      <c r="CD265" s="92"/>
      <c r="CE265" s="92"/>
      <c r="CF265" s="92"/>
      <c r="CG265" s="92"/>
      <c r="CH265" s="92"/>
      <c r="CI265" s="92"/>
    </row>
    <row r="266" spans="1:87" ht="14.5" hidden="1" customHeight="1">
      <c r="A266" s="16" t="s">
        <v>909</v>
      </c>
      <c r="B266" s="69">
        <v>263</v>
      </c>
      <c r="C266" s="131" t="s">
        <v>2342</v>
      </c>
      <c r="D266" s="92" t="s">
        <v>1103</v>
      </c>
      <c r="E266" s="96" t="s">
        <v>1104</v>
      </c>
      <c r="F266" s="93" t="s">
        <v>450</v>
      </c>
      <c r="G266" s="5" t="s">
        <v>1063</v>
      </c>
      <c r="H266" s="92"/>
      <c r="I266" s="92"/>
      <c r="J266" s="94">
        <v>1</v>
      </c>
      <c r="K266" s="92"/>
      <c r="L266" s="92" t="s">
        <v>430</v>
      </c>
      <c r="M266" s="92" t="e">
        <f t="shared" si="38"/>
        <v>#N/A</v>
      </c>
      <c r="N266" s="92" t="s">
        <v>1105</v>
      </c>
      <c r="O266" s="92"/>
      <c r="P266" s="92"/>
      <c r="Q266" s="92"/>
      <c r="R266" s="92" t="s">
        <v>224</v>
      </c>
      <c r="S266" s="92"/>
      <c r="T266" s="92"/>
      <c r="U266" s="92"/>
      <c r="V266" s="92"/>
      <c r="W266" s="95">
        <v>100</v>
      </c>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c r="BG266" s="92"/>
      <c r="BH266" s="92"/>
      <c r="BI266" s="92"/>
      <c r="BJ266" s="92"/>
      <c r="BK266" s="92"/>
      <c r="BL266" s="92"/>
      <c r="BM266" s="92"/>
      <c r="BN266" s="92"/>
      <c r="BO266" s="92"/>
      <c r="BP266" s="92"/>
      <c r="BQ266" s="92"/>
      <c r="BR266" s="92"/>
      <c r="BS266" s="92"/>
      <c r="BT266" s="92"/>
      <c r="BU266" s="92"/>
      <c r="BV266" s="92"/>
      <c r="BW266" s="92"/>
      <c r="BX266" s="92"/>
      <c r="BY266" s="92"/>
      <c r="BZ266" s="92"/>
      <c r="CA266" s="92"/>
      <c r="CB266" s="92"/>
      <c r="CC266" s="92"/>
      <c r="CD266" s="92"/>
      <c r="CE266" s="92"/>
      <c r="CF266" s="92"/>
      <c r="CG266" s="92"/>
      <c r="CH266" s="92"/>
      <c r="CI266" s="92"/>
    </row>
    <row r="267" spans="1:87" ht="14.5" hidden="1" customHeight="1">
      <c r="A267" s="69" t="s">
        <v>910</v>
      </c>
      <c r="B267" s="69">
        <v>264</v>
      </c>
      <c r="C267" s="92"/>
      <c r="D267" s="92" t="s">
        <v>628</v>
      </c>
      <c r="E267" s="92"/>
      <c r="F267" s="93" t="s">
        <v>1060</v>
      </c>
      <c r="G267" s="93" t="s">
        <v>1063</v>
      </c>
      <c r="H267" s="92"/>
      <c r="I267" s="92"/>
      <c r="J267" s="94"/>
      <c r="K267" s="92"/>
      <c r="L267" s="92" t="s">
        <v>1038</v>
      </c>
      <c r="M267" s="92" t="e">
        <f t="shared" si="38"/>
        <v>#N/A</v>
      </c>
      <c r="N267" s="92" t="s">
        <v>893</v>
      </c>
      <c r="O267" s="92" t="s">
        <v>635</v>
      </c>
      <c r="P267" s="92" t="s">
        <v>1068</v>
      </c>
      <c r="Q267" s="92"/>
      <c r="R267" t="s">
        <v>629</v>
      </c>
      <c r="S267" s="92"/>
      <c r="T267" s="92"/>
      <c r="U267" s="92"/>
      <c r="V267" s="92"/>
      <c r="W267" s="95">
        <v>25</v>
      </c>
      <c r="X267" s="92"/>
      <c r="Y267" s="92"/>
      <c r="Z267" s="92"/>
      <c r="AA267" s="92"/>
      <c r="AB267" s="92"/>
      <c r="AC267" s="92"/>
      <c r="AD267" s="92"/>
      <c r="AE267" s="92"/>
      <c r="AF267" s="92"/>
      <c r="AG267" s="92"/>
      <c r="AH267" s="92"/>
      <c r="AI267" s="92"/>
      <c r="AJ267" s="92"/>
      <c r="AK267" s="92"/>
      <c r="AL267" s="92"/>
      <c r="AM267" s="92"/>
      <c r="AN267" s="92"/>
      <c r="AO267" s="92"/>
      <c r="AP267" s="92"/>
      <c r="AQ267" s="92"/>
      <c r="AR267" s="92" t="s">
        <v>633</v>
      </c>
      <c r="AS267" s="92"/>
      <c r="AT267" s="92"/>
      <c r="AU267" s="92"/>
      <c r="AV267" s="92"/>
      <c r="AW267" s="92"/>
      <c r="AX267" s="92"/>
      <c r="AY267" s="92"/>
      <c r="AZ267" s="92"/>
      <c r="BA267" s="92"/>
      <c r="BB267" s="92"/>
      <c r="BC267" s="92"/>
      <c r="BD267" s="92"/>
      <c r="BE267" s="92"/>
      <c r="BF267" s="92"/>
      <c r="BG267" s="92"/>
      <c r="BH267" s="92"/>
      <c r="BI267" s="92"/>
      <c r="BJ267" s="92"/>
      <c r="BK267" s="92"/>
      <c r="BL267" s="92"/>
      <c r="BM267" s="92"/>
      <c r="BN267" s="92"/>
      <c r="BO267" s="92"/>
      <c r="BP267" s="92"/>
      <c r="BQ267" s="92"/>
      <c r="BR267" s="92"/>
      <c r="BS267" s="92"/>
      <c r="BT267" s="92"/>
      <c r="BU267" s="92"/>
      <c r="BV267" s="92"/>
      <c r="BW267" s="92"/>
      <c r="BX267" s="92"/>
      <c r="BY267" s="92"/>
      <c r="BZ267" s="92"/>
      <c r="CA267" s="92"/>
      <c r="CB267" s="92"/>
      <c r="CC267" s="92"/>
      <c r="CD267" s="92" t="s">
        <v>637</v>
      </c>
      <c r="CE267" s="92"/>
      <c r="CF267" s="92"/>
      <c r="CG267" s="92"/>
      <c r="CH267" s="92"/>
      <c r="CI267" s="92"/>
    </row>
    <row r="268" spans="1:87" ht="14.5" hidden="1" customHeight="1">
      <c r="A268" s="69" t="s">
        <v>910</v>
      </c>
      <c r="B268" s="69">
        <v>265</v>
      </c>
      <c r="C268" s="92"/>
      <c r="D268" s="92" t="s">
        <v>640</v>
      </c>
      <c r="E268" s="92"/>
      <c r="F268" s="93" t="s">
        <v>1060</v>
      </c>
      <c r="G268" s="93" t="s">
        <v>1063</v>
      </c>
      <c r="H268" s="92"/>
      <c r="I268" s="92"/>
      <c r="J268" s="94"/>
      <c r="K268" s="92"/>
      <c r="L268" s="92" t="s">
        <v>1038</v>
      </c>
      <c r="M268" s="92" t="e">
        <f t="shared" si="38"/>
        <v>#N/A</v>
      </c>
      <c r="N268" s="92" t="s">
        <v>893</v>
      </c>
      <c r="O268" s="92" t="s">
        <v>635</v>
      </c>
      <c r="P268" s="92" t="s">
        <v>1068</v>
      </c>
      <c r="Q268" s="92"/>
      <c r="R268" t="s">
        <v>629</v>
      </c>
      <c r="S268" s="92"/>
      <c r="T268" s="92"/>
      <c r="U268" s="92"/>
      <c r="V268" s="92"/>
      <c r="W268" s="95">
        <v>5</v>
      </c>
      <c r="X268" s="92"/>
      <c r="Y268" s="92"/>
      <c r="Z268" s="92"/>
      <c r="AA268" s="92"/>
      <c r="AB268" s="92"/>
      <c r="AC268" s="92"/>
      <c r="AD268" s="92"/>
      <c r="AE268" s="92"/>
      <c r="AF268" s="92"/>
      <c r="AG268" s="92"/>
      <c r="AH268" s="92"/>
      <c r="AI268" s="92"/>
      <c r="AJ268" s="92"/>
      <c r="AK268" s="92"/>
      <c r="AL268" s="92"/>
      <c r="AM268" s="92"/>
      <c r="AN268" s="92"/>
      <c r="AO268" s="92"/>
      <c r="AP268" s="92"/>
      <c r="AQ268" s="92"/>
      <c r="AR268" s="92" t="s">
        <v>641</v>
      </c>
      <c r="AS268" s="92"/>
      <c r="AT268" s="92"/>
      <c r="AU268" s="92"/>
      <c r="AV268" s="92"/>
      <c r="AW268" s="92"/>
      <c r="AX268" s="92"/>
      <c r="AY268" s="92"/>
      <c r="AZ268" s="92"/>
      <c r="BA268" s="92"/>
      <c r="BB268" s="92"/>
      <c r="BC268" s="92"/>
      <c r="BD268" s="92"/>
      <c r="BE268" s="92"/>
      <c r="BF268" s="92"/>
      <c r="BG268" s="92"/>
      <c r="BH268" s="92"/>
      <c r="BI268" s="92"/>
      <c r="BJ268" s="92"/>
      <c r="BK268" s="92"/>
      <c r="BL268" s="92"/>
      <c r="BM268" s="92"/>
      <c r="BN268" s="92"/>
      <c r="BO268" s="92"/>
      <c r="BP268" s="92"/>
      <c r="BQ268" s="92"/>
      <c r="BR268" s="92"/>
      <c r="BS268" s="92"/>
      <c r="BT268" s="92"/>
      <c r="BU268" s="92"/>
      <c r="BV268" s="92"/>
      <c r="BW268" s="92"/>
      <c r="BX268" s="92"/>
      <c r="BY268" s="92"/>
      <c r="BZ268" s="92"/>
      <c r="CA268" s="92"/>
      <c r="CB268" s="92"/>
      <c r="CC268" s="92"/>
      <c r="CD268" s="92" t="s">
        <v>644</v>
      </c>
      <c r="CE268" s="92"/>
      <c r="CF268" s="92"/>
      <c r="CG268" s="92"/>
      <c r="CH268" s="92"/>
      <c r="CI268" s="92"/>
    </row>
    <row r="269" spans="1:87" ht="14.5" hidden="1" customHeight="1">
      <c r="A269" s="69" t="s">
        <v>910</v>
      </c>
      <c r="B269" s="69">
        <v>266</v>
      </c>
      <c r="C269" s="92"/>
      <c r="D269" s="92" t="s">
        <v>647</v>
      </c>
      <c r="E269" s="92"/>
      <c r="F269" s="93" t="s">
        <v>1060</v>
      </c>
      <c r="G269" s="93" t="s">
        <v>1063</v>
      </c>
      <c r="H269" s="92"/>
      <c r="I269" s="92"/>
      <c r="J269" s="94"/>
      <c r="K269" s="92"/>
      <c r="L269" s="92" t="s">
        <v>1038</v>
      </c>
      <c r="M269" s="92" t="e">
        <f t="shared" si="38"/>
        <v>#N/A</v>
      </c>
      <c r="N269" s="92" t="s">
        <v>893</v>
      </c>
      <c r="O269" s="92" t="s">
        <v>635</v>
      </c>
      <c r="P269" s="92" t="s">
        <v>1068</v>
      </c>
      <c r="Q269" s="92"/>
      <c r="R269" t="s">
        <v>629</v>
      </c>
      <c r="S269" s="92"/>
      <c r="T269" s="92"/>
      <c r="U269" s="92"/>
      <c r="V269" s="92"/>
      <c r="W269" s="95">
        <v>10</v>
      </c>
      <c r="X269" s="92"/>
      <c r="Y269" s="92"/>
      <c r="Z269" s="92"/>
      <c r="AA269" s="92"/>
      <c r="AB269" s="92"/>
      <c r="AC269" s="92"/>
      <c r="AD269" s="92"/>
      <c r="AE269" s="92"/>
      <c r="AF269" s="92"/>
      <c r="AG269" s="92"/>
      <c r="AH269" s="92"/>
      <c r="AI269" s="92"/>
      <c r="AJ269" s="92"/>
      <c r="AK269" s="92"/>
      <c r="AL269" s="92"/>
      <c r="AM269" s="92"/>
      <c r="AN269" s="92"/>
      <c r="AO269" s="92"/>
      <c r="AP269" s="92"/>
      <c r="AQ269" s="92"/>
      <c r="AR269" s="92" t="s">
        <v>633</v>
      </c>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92"/>
      <c r="BO269" s="92"/>
      <c r="BP269" s="92"/>
      <c r="BQ269" s="92"/>
      <c r="BR269" s="92"/>
      <c r="BS269" s="92"/>
      <c r="BT269" s="92"/>
      <c r="BU269" s="92"/>
      <c r="BV269" s="92"/>
      <c r="BW269" s="92"/>
      <c r="BX269" s="92"/>
      <c r="BY269" s="92"/>
      <c r="BZ269" s="92"/>
      <c r="CA269" s="92"/>
      <c r="CB269" s="92"/>
      <c r="CC269" s="92"/>
      <c r="CD269" s="92" t="s">
        <v>648</v>
      </c>
      <c r="CE269" s="92"/>
      <c r="CF269" s="92"/>
      <c r="CG269" s="92"/>
      <c r="CH269" s="92"/>
      <c r="CI269" s="92"/>
    </row>
    <row r="270" spans="1:87" ht="14.5" hidden="1" customHeight="1">
      <c r="A270" s="69" t="s">
        <v>910</v>
      </c>
      <c r="B270" s="69">
        <v>267</v>
      </c>
      <c r="C270" s="92"/>
      <c r="D270" s="92" t="s">
        <v>650</v>
      </c>
      <c r="E270" s="92"/>
      <c r="F270" s="93" t="s">
        <v>1060</v>
      </c>
      <c r="G270" s="93" t="s">
        <v>1063</v>
      </c>
      <c r="H270" s="92"/>
      <c r="I270" s="92"/>
      <c r="J270" s="94"/>
      <c r="K270" s="92"/>
      <c r="L270" s="92" t="s">
        <v>1038</v>
      </c>
      <c r="M270" s="92" t="e">
        <f t="shared" si="38"/>
        <v>#N/A</v>
      </c>
      <c r="N270" s="92" t="s">
        <v>893</v>
      </c>
      <c r="O270" s="92" t="s">
        <v>635</v>
      </c>
      <c r="P270" s="92" t="s">
        <v>1068</v>
      </c>
      <c r="Q270" s="92"/>
      <c r="R270" t="s">
        <v>629</v>
      </c>
      <c r="S270" s="92"/>
      <c r="T270" s="92"/>
      <c r="U270" s="92"/>
      <c r="V270" s="92"/>
      <c r="W270" s="95">
        <v>5</v>
      </c>
      <c r="X270" s="92"/>
      <c r="Y270" s="92"/>
      <c r="Z270" s="92"/>
      <c r="AA270" s="92"/>
      <c r="AB270" s="92"/>
      <c r="AC270" s="92"/>
      <c r="AD270" s="92"/>
      <c r="AE270" s="92"/>
      <c r="AF270" s="92"/>
      <c r="AG270" s="92"/>
      <c r="AH270" s="92"/>
      <c r="AI270" s="92"/>
      <c r="AJ270" s="92"/>
      <c r="AK270" s="92"/>
      <c r="AL270" s="92"/>
      <c r="AM270" s="92"/>
      <c r="AN270" s="92"/>
      <c r="AO270" s="92"/>
      <c r="AP270" s="92"/>
      <c r="AQ270" s="92"/>
      <c r="AR270" s="92" t="s">
        <v>641</v>
      </c>
      <c r="AS270" s="92"/>
      <c r="AT270" s="92"/>
      <c r="AU270" s="92"/>
      <c r="AV270" s="92"/>
      <c r="AW270" s="92"/>
      <c r="AX270" s="92"/>
      <c r="AY270" s="92"/>
      <c r="AZ270" s="92"/>
      <c r="BA270" s="92"/>
      <c r="BB270" s="92"/>
      <c r="BC270" s="92"/>
      <c r="BD270" s="92"/>
      <c r="BE270" s="92"/>
      <c r="BF270" s="92"/>
      <c r="BG270" s="92"/>
      <c r="BH270" s="92"/>
      <c r="BI270" s="92"/>
      <c r="BJ270" s="92"/>
      <c r="BK270" s="92"/>
      <c r="BL270" s="92"/>
      <c r="BM270" s="92"/>
      <c r="BN270" s="92"/>
      <c r="BO270" s="92"/>
      <c r="BP270" s="92"/>
      <c r="BQ270" s="92"/>
      <c r="BR270" s="92"/>
      <c r="BS270" s="92"/>
      <c r="BT270" s="92"/>
      <c r="BU270" s="92"/>
      <c r="BV270" s="92"/>
      <c r="BW270" s="92"/>
      <c r="BX270" s="92"/>
      <c r="BY270" s="92"/>
      <c r="BZ270" s="92"/>
      <c r="CA270" s="92"/>
      <c r="CB270" s="92"/>
      <c r="CC270" s="92"/>
      <c r="CD270" s="92" t="s">
        <v>653</v>
      </c>
      <c r="CE270" s="92"/>
      <c r="CF270" s="92"/>
      <c r="CG270" s="92"/>
      <c r="CH270" s="92"/>
      <c r="CI270" s="92"/>
    </row>
    <row r="271" spans="1:87" ht="14.5" hidden="1" customHeight="1">
      <c r="A271" s="69" t="s">
        <v>910</v>
      </c>
      <c r="B271" s="69">
        <v>268</v>
      </c>
      <c r="C271" s="92"/>
      <c r="D271" s="92" t="s">
        <v>655</v>
      </c>
      <c r="E271" s="92"/>
      <c r="F271" s="93" t="s">
        <v>1060</v>
      </c>
      <c r="G271" s="93" t="s">
        <v>1063</v>
      </c>
      <c r="H271" s="92"/>
      <c r="I271" s="92"/>
      <c r="J271" s="94"/>
      <c r="K271" s="92"/>
      <c r="L271" s="92" t="s">
        <v>1038</v>
      </c>
      <c r="M271" s="92" t="e">
        <f t="shared" si="38"/>
        <v>#N/A</v>
      </c>
      <c r="N271" s="92" t="s">
        <v>893</v>
      </c>
      <c r="O271" s="92" t="s">
        <v>635</v>
      </c>
      <c r="P271" s="92" t="s">
        <v>1068</v>
      </c>
      <c r="Q271" s="92"/>
      <c r="R271" t="s">
        <v>629</v>
      </c>
      <c r="S271" s="92"/>
      <c r="T271" s="92"/>
      <c r="U271" s="92"/>
      <c r="V271" s="92"/>
      <c r="W271" s="95">
        <v>5</v>
      </c>
      <c r="X271" s="92"/>
      <c r="Y271" s="92"/>
      <c r="Z271" s="92"/>
      <c r="AA271" s="92"/>
      <c r="AB271" s="92"/>
      <c r="AC271" s="92"/>
      <c r="AD271" s="92"/>
      <c r="AE271" s="92"/>
      <c r="AF271" s="92"/>
      <c r="AG271" s="92"/>
      <c r="AH271" s="92"/>
      <c r="AI271" s="92"/>
      <c r="AJ271" s="92"/>
      <c r="AK271" s="92"/>
      <c r="AL271" s="92"/>
      <c r="AM271" s="92"/>
      <c r="AN271" s="92"/>
      <c r="AO271" s="92"/>
      <c r="AP271" s="92"/>
      <c r="AQ271" s="92"/>
      <c r="AR271" s="92" t="s">
        <v>633</v>
      </c>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t="s">
        <v>656</v>
      </c>
      <c r="CE271" s="92"/>
      <c r="CF271" s="92"/>
      <c r="CG271" s="92"/>
      <c r="CH271" s="92"/>
      <c r="CI271" s="92"/>
    </row>
    <row r="272" spans="1:87" ht="14.5" hidden="1" customHeight="1">
      <c r="A272" s="69" t="s">
        <v>910</v>
      </c>
      <c r="B272" s="69">
        <v>269</v>
      </c>
      <c r="C272" s="92"/>
      <c r="D272" s="92" t="s">
        <v>657</v>
      </c>
      <c r="E272" s="92"/>
      <c r="F272" s="93" t="s">
        <v>1060</v>
      </c>
      <c r="G272" s="93" t="s">
        <v>1063</v>
      </c>
      <c r="H272" s="92"/>
      <c r="I272" s="92"/>
      <c r="J272" s="94"/>
      <c r="K272" s="92"/>
      <c r="L272" s="92" t="s">
        <v>1038</v>
      </c>
      <c r="M272" s="92" t="e">
        <f t="shared" si="38"/>
        <v>#N/A</v>
      </c>
      <c r="N272" s="92" t="s">
        <v>893</v>
      </c>
      <c r="O272" s="92" t="s">
        <v>635</v>
      </c>
      <c r="P272" s="92" t="s">
        <v>1068</v>
      </c>
      <c r="Q272" s="92"/>
      <c r="R272" t="s">
        <v>629</v>
      </c>
      <c r="S272" s="92"/>
      <c r="T272" s="92"/>
      <c r="U272" s="92"/>
      <c r="V272" s="92"/>
      <c r="W272" s="95">
        <v>10</v>
      </c>
      <c r="X272" s="92"/>
      <c r="Y272" s="92"/>
      <c r="Z272" s="92"/>
      <c r="AA272" s="92"/>
      <c r="AB272" s="92"/>
      <c r="AC272" s="92"/>
      <c r="AD272" s="92"/>
      <c r="AE272" s="92"/>
      <c r="AF272" s="92"/>
      <c r="AG272" s="92"/>
      <c r="AH272" s="92"/>
      <c r="AI272" s="92"/>
      <c r="AJ272" s="92"/>
      <c r="AK272" s="92"/>
      <c r="AL272" s="92"/>
      <c r="AM272" s="92"/>
      <c r="AN272" s="92"/>
      <c r="AO272" s="92"/>
      <c r="AP272" s="92"/>
      <c r="AQ272" s="92"/>
      <c r="AR272" s="92" t="s">
        <v>633</v>
      </c>
      <c r="AS272" s="92"/>
      <c r="AT272" s="92"/>
      <c r="AU272" s="92"/>
      <c r="AV272" s="92"/>
      <c r="AW272" s="92"/>
      <c r="AX272" s="92"/>
      <c r="AY272" s="92"/>
      <c r="AZ272" s="92"/>
      <c r="BA272" s="92"/>
      <c r="BB272" s="92"/>
      <c r="BC272" s="92"/>
      <c r="BD272" s="92"/>
      <c r="BE272" s="92"/>
      <c r="BF272" s="92"/>
      <c r="BG272" s="92"/>
      <c r="BH272" s="92"/>
      <c r="BI272" s="92"/>
      <c r="BJ272" s="92"/>
      <c r="BK272" s="92"/>
      <c r="BL272" s="92"/>
      <c r="BM272" s="92"/>
      <c r="BN272" s="92"/>
      <c r="BO272" s="92"/>
      <c r="BP272" s="92"/>
      <c r="BQ272" s="92"/>
      <c r="BR272" s="92"/>
      <c r="BS272" s="92"/>
      <c r="BT272" s="92"/>
      <c r="BU272" s="92"/>
      <c r="BV272" s="92"/>
      <c r="BW272" s="92"/>
      <c r="BX272" s="92"/>
      <c r="BY272" s="92"/>
      <c r="BZ272" s="92"/>
      <c r="CA272" s="92"/>
      <c r="CB272" s="92"/>
      <c r="CC272" s="92"/>
      <c r="CD272" s="92" t="s">
        <v>658</v>
      </c>
      <c r="CE272" s="92"/>
      <c r="CF272" s="92"/>
      <c r="CG272" s="92"/>
      <c r="CH272" s="92"/>
      <c r="CI272" s="92"/>
    </row>
    <row r="273" spans="1:87" ht="14.5" hidden="1" customHeight="1">
      <c r="A273" s="69" t="s">
        <v>910</v>
      </c>
      <c r="B273" s="69">
        <v>270</v>
      </c>
      <c r="C273" s="92"/>
      <c r="D273" s="92" t="s">
        <v>659</v>
      </c>
      <c r="E273" s="92"/>
      <c r="F273" s="93" t="s">
        <v>1060</v>
      </c>
      <c r="G273" s="93" t="s">
        <v>1063</v>
      </c>
      <c r="H273" s="92"/>
      <c r="I273" s="92"/>
      <c r="J273" s="94"/>
      <c r="K273" s="92"/>
      <c r="L273" s="92" t="s">
        <v>1038</v>
      </c>
      <c r="M273" s="92" t="e">
        <f t="shared" si="38"/>
        <v>#N/A</v>
      </c>
      <c r="N273" s="92" t="s">
        <v>893</v>
      </c>
      <c r="O273" s="92" t="s">
        <v>635</v>
      </c>
      <c r="P273" s="92" t="s">
        <v>1068</v>
      </c>
      <c r="Q273" s="92"/>
      <c r="R273" t="s">
        <v>629</v>
      </c>
      <c r="S273" s="92"/>
      <c r="T273" s="92"/>
      <c r="U273" s="92"/>
      <c r="V273" s="92"/>
      <c r="W273" s="95">
        <v>200</v>
      </c>
      <c r="X273" s="92"/>
      <c r="Y273" s="92"/>
      <c r="Z273" s="92"/>
      <c r="AA273" s="92"/>
      <c r="AB273" s="92"/>
      <c r="AC273" s="92"/>
      <c r="AD273" s="92"/>
      <c r="AE273" s="92"/>
      <c r="AF273" s="92"/>
      <c r="AG273" s="92"/>
      <c r="AH273" s="92"/>
      <c r="AI273" s="92"/>
      <c r="AJ273" s="92"/>
      <c r="AK273" s="92"/>
      <c r="AL273" s="92"/>
      <c r="AM273" s="92"/>
      <c r="AN273" s="92"/>
      <c r="AO273" s="92"/>
      <c r="AP273" s="92"/>
      <c r="AQ273" s="92"/>
      <c r="AR273" s="92" t="s">
        <v>633</v>
      </c>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t="s">
        <v>661</v>
      </c>
      <c r="CE273" s="92"/>
      <c r="CF273" s="92"/>
      <c r="CG273" s="92"/>
      <c r="CH273" s="92"/>
      <c r="CI273" s="92"/>
    </row>
    <row r="274" spans="1:87" ht="14.5" hidden="1" customHeight="1">
      <c r="A274" s="69" t="s">
        <v>910</v>
      </c>
      <c r="B274" s="69">
        <v>271</v>
      </c>
      <c r="C274" s="92"/>
      <c r="D274" s="92" t="s">
        <v>663</v>
      </c>
      <c r="E274" s="92"/>
      <c r="F274" s="93" t="s">
        <v>1060</v>
      </c>
      <c r="G274" s="93" t="s">
        <v>1063</v>
      </c>
      <c r="H274" s="92"/>
      <c r="I274" s="92"/>
      <c r="J274" s="94"/>
      <c r="K274" s="92"/>
      <c r="L274" s="92" t="s">
        <v>1038</v>
      </c>
      <c r="M274" s="92" t="e">
        <f t="shared" si="38"/>
        <v>#N/A</v>
      </c>
      <c r="N274" s="92" t="s">
        <v>893</v>
      </c>
      <c r="O274" s="92" t="s">
        <v>635</v>
      </c>
      <c r="P274" s="92" t="s">
        <v>1068</v>
      </c>
      <c r="Q274" s="92"/>
      <c r="R274" t="s">
        <v>629</v>
      </c>
      <c r="S274" s="92"/>
      <c r="T274" s="92"/>
      <c r="U274" s="92"/>
      <c r="V274" s="92"/>
      <c r="W274" s="95">
        <v>20</v>
      </c>
      <c r="X274" s="92"/>
      <c r="Y274" s="92"/>
      <c r="Z274" s="92"/>
      <c r="AA274" s="92"/>
      <c r="AB274" s="92"/>
      <c r="AC274" s="92"/>
      <c r="AD274" s="92"/>
      <c r="AE274" s="92"/>
      <c r="AF274" s="92"/>
      <c r="AG274" s="92"/>
      <c r="AH274" s="92"/>
      <c r="AI274" s="92"/>
      <c r="AJ274" s="92"/>
      <c r="AK274" s="92"/>
      <c r="AL274" s="92"/>
      <c r="AM274" s="92"/>
      <c r="AN274" s="92"/>
      <c r="AO274" s="92"/>
      <c r="AP274" s="92"/>
      <c r="AQ274" s="92"/>
      <c r="AR274" s="92" t="s">
        <v>633</v>
      </c>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t="s">
        <v>665</v>
      </c>
      <c r="CE274" s="92"/>
      <c r="CF274" s="92"/>
      <c r="CG274" s="92"/>
      <c r="CH274" s="92"/>
      <c r="CI274" s="92"/>
    </row>
    <row r="275" spans="1:87" ht="14.5" hidden="1" customHeight="1">
      <c r="A275" s="69" t="s">
        <v>910</v>
      </c>
      <c r="B275" s="69">
        <v>272</v>
      </c>
      <c r="C275" s="92"/>
      <c r="D275" s="92" t="s">
        <v>663</v>
      </c>
      <c r="E275" s="92"/>
      <c r="F275" s="93" t="s">
        <v>1060</v>
      </c>
      <c r="G275" s="93" t="s">
        <v>1063</v>
      </c>
      <c r="H275" s="92"/>
      <c r="I275" s="92"/>
      <c r="J275" s="94"/>
      <c r="K275" s="92"/>
      <c r="L275" s="92" t="s">
        <v>1038</v>
      </c>
      <c r="M275" s="92" t="e">
        <f t="shared" si="38"/>
        <v>#N/A</v>
      </c>
      <c r="N275" s="92" t="s">
        <v>893</v>
      </c>
      <c r="O275" s="92" t="s">
        <v>635</v>
      </c>
      <c r="P275" s="92" t="s">
        <v>1068</v>
      </c>
      <c r="Q275" s="92"/>
      <c r="R275" t="s">
        <v>629</v>
      </c>
      <c r="S275" s="92"/>
      <c r="T275" s="92"/>
      <c r="U275" s="92"/>
      <c r="V275" s="92"/>
      <c r="W275" s="95">
        <v>20</v>
      </c>
      <c r="X275" s="92"/>
      <c r="Y275" s="92"/>
      <c r="Z275" s="92"/>
      <c r="AA275" s="92"/>
      <c r="AB275" s="92"/>
      <c r="AC275" s="92"/>
      <c r="AD275" s="92"/>
      <c r="AE275" s="92"/>
      <c r="AF275" s="92"/>
      <c r="AG275" s="92"/>
      <c r="AH275" s="92"/>
      <c r="AI275" s="92"/>
      <c r="AJ275" s="92"/>
      <c r="AK275" s="92"/>
      <c r="AL275" s="92"/>
      <c r="AM275" s="92"/>
      <c r="AN275" s="92"/>
      <c r="AO275" s="92"/>
      <c r="AP275" s="92"/>
      <c r="AQ275" s="92"/>
      <c r="AR275" s="92" t="s">
        <v>633</v>
      </c>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t="s">
        <v>665</v>
      </c>
      <c r="CE275" s="92"/>
      <c r="CF275" s="92"/>
      <c r="CG275" s="92"/>
      <c r="CH275" s="92"/>
      <c r="CI275" s="92"/>
    </row>
    <row r="276" spans="1:87" ht="14.5" hidden="1" customHeight="1">
      <c r="A276" s="69" t="s">
        <v>910</v>
      </c>
      <c r="B276" s="69">
        <v>273</v>
      </c>
      <c r="C276" s="92"/>
      <c r="D276" s="92" t="s">
        <v>672</v>
      </c>
      <c r="E276" s="92" t="s">
        <v>1107</v>
      </c>
      <c r="F276" s="93" t="s">
        <v>1060</v>
      </c>
      <c r="G276" s="93" t="s">
        <v>1063</v>
      </c>
      <c r="H276" s="92"/>
      <c r="I276" s="92"/>
      <c r="J276" s="94"/>
      <c r="K276" s="92"/>
      <c r="L276" s="92" t="s">
        <v>1038</v>
      </c>
      <c r="M276" s="92" t="e">
        <f t="shared" si="38"/>
        <v>#N/A</v>
      </c>
      <c r="N276" s="92" t="s">
        <v>893</v>
      </c>
      <c r="O276" s="92" t="s">
        <v>676</v>
      </c>
      <c r="P276" s="92" t="s">
        <v>1069</v>
      </c>
      <c r="Q276" s="92"/>
      <c r="R276" t="s">
        <v>629</v>
      </c>
      <c r="S276" s="92"/>
      <c r="T276" s="92"/>
      <c r="U276" s="92"/>
      <c r="V276" s="92"/>
      <c r="W276" s="95">
        <v>215</v>
      </c>
      <c r="X276" s="92"/>
      <c r="Y276" s="92"/>
      <c r="Z276" s="92"/>
      <c r="AA276" s="92"/>
      <c r="AB276" s="92"/>
      <c r="AC276" s="92"/>
      <c r="AD276" s="92"/>
      <c r="AE276" s="92"/>
      <c r="AF276" s="92"/>
      <c r="AG276" s="92"/>
      <c r="AH276" s="92"/>
      <c r="AI276" s="92"/>
      <c r="AJ276" s="92"/>
      <c r="AK276" s="92"/>
      <c r="AL276" s="92"/>
      <c r="AM276" s="92"/>
      <c r="AN276" s="92"/>
      <c r="AO276" s="92"/>
      <c r="AP276" s="92"/>
      <c r="AQ276" s="92"/>
      <c r="AR276" s="70" t="s">
        <v>45</v>
      </c>
      <c r="AS276" s="92"/>
      <c r="AT276" s="92"/>
      <c r="AU276" s="92"/>
      <c r="AV276" s="92"/>
      <c r="AW276" s="92"/>
      <c r="AX276" s="92"/>
      <c r="AY276" s="92"/>
      <c r="AZ276" s="92"/>
      <c r="BA276" s="92"/>
      <c r="BB276" s="92"/>
      <c r="BC276" s="92"/>
      <c r="BD276" s="92"/>
      <c r="BE276" s="92"/>
      <c r="BF276" s="92"/>
      <c r="BG276" s="92"/>
      <c r="BH276" s="92"/>
      <c r="BI276" s="92"/>
      <c r="BJ276" s="92"/>
      <c r="BK276" s="92"/>
      <c r="BL276" s="92"/>
      <c r="BM276" s="92"/>
      <c r="BN276" s="92"/>
      <c r="BO276" s="92"/>
      <c r="BP276" s="92"/>
      <c r="BQ276" s="92"/>
      <c r="BR276" s="92"/>
      <c r="BS276" s="92"/>
      <c r="BT276" s="92"/>
      <c r="BU276" s="92"/>
      <c r="BV276" s="92"/>
      <c r="BW276" s="92"/>
      <c r="BX276" s="92"/>
      <c r="BY276" s="92"/>
      <c r="BZ276" s="92"/>
      <c r="CA276" s="92"/>
      <c r="CB276" s="92"/>
      <c r="CC276" s="92"/>
      <c r="CD276" s="92"/>
      <c r="CE276" s="92"/>
      <c r="CF276" s="92"/>
      <c r="CG276" s="92"/>
      <c r="CH276" s="92"/>
      <c r="CI276" s="92"/>
    </row>
    <row r="277" spans="1:87" ht="14.5" hidden="1" customHeight="1">
      <c r="A277" s="69" t="s">
        <v>910</v>
      </c>
      <c r="B277" s="69">
        <v>274</v>
      </c>
      <c r="C277" s="92"/>
      <c r="D277" s="92" t="s">
        <v>681</v>
      </c>
      <c r="E277" s="92" t="s">
        <v>684</v>
      </c>
      <c r="F277" s="93" t="s">
        <v>1060</v>
      </c>
      <c r="G277" s="93" t="s">
        <v>1063</v>
      </c>
      <c r="H277" s="92"/>
      <c r="I277" s="92"/>
      <c r="J277" s="94"/>
      <c r="K277" s="92"/>
      <c r="L277" s="92" t="s">
        <v>1038</v>
      </c>
      <c r="M277" s="92" t="e">
        <f t="shared" si="38"/>
        <v>#N/A</v>
      </c>
      <c r="N277" s="92" t="s">
        <v>893</v>
      </c>
      <c r="O277" s="92" t="s">
        <v>676</v>
      </c>
      <c r="P277" s="92" t="s">
        <v>1069</v>
      </c>
      <c r="Q277" s="92"/>
      <c r="R277" t="s">
        <v>629</v>
      </c>
      <c r="S277" s="92"/>
      <c r="T277" s="92"/>
      <c r="U277" s="92"/>
      <c r="V277" s="92"/>
      <c r="W277" s="95">
        <v>0.5</v>
      </c>
      <c r="X277" s="92"/>
      <c r="Y277" s="92"/>
      <c r="Z277" s="92"/>
      <c r="AA277" s="92"/>
      <c r="AB277" s="92"/>
      <c r="AC277" s="92"/>
      <c r="AD277" s="92"/>
      <c r="AE277" s="92"/>
      <c r="AF277" s="92"/>
      <c r="AG277" s="92"/>
      <c r="AH277" s="92"/>
      <c r="AI277" s="92"/>
      <c r="AJ277" s="92"/>
      <c r="AK277" s="92"/>
      <c r="AL277" s="92"/>
      <c r="AM277" s="92"/>
      <c r="AN277" s="92"/>
      <c r="AO277" s="92"/>
      <c r="AP277" s="92"/>
      <c r="AQ277" s="92"/>
      <c r="AR277" s="92" t="s">
        <v>641</v>
      </c>
      <c r="AS277" s="92"/>
      <c r="AT277" s="92"/>
      <c r="AU277" s="92"/>
      <c r="AV277" s="92"/>
      <c r="AW277" s="92"/>
      <c r="AX277" s="92"/>
      <c r="AY277" s="92"/>
      <c r="AZ277" s="92"/>
      <c r="BA277" s="92"/>
      <c r="BB277" s="92"/>
      <c r="BC277" s="92"/>
      <c r="BD277" s="92"/>
      <c r="BE277" s="92"/>
      <c r="BF277" s="92"/>
      <c r="BG277" s="92"/>
      <c r="BH277" s="92"/>
      <c r="BI277" s="92"/>
      <c r="BJ277" s="92"/>
      <c r="BK277" s="92"/>
      <c r="BL277" s="92"/>
      <c r="BM277" s="92"/>
      <c r="BN277" s="92"/>
      <c r="BO277" s="92"/>
      <c r="BP277" s="92"/>
      <c r="BQ277" s="92"/>
      <c r="BR277" s="92"/>
      <c r="BS277" s="92"/>
      <c r="BT277" s="92"/>
      <c r="BU277" s="92"/>
      <c r="BV277" s="92"/>
      <c r="BW277" s="92"/>
      <c r="BX277" s="92"/>
      <c r="BY277" s="92"/>
      <c r="BZ277" s="92"/>
      <c r="CA277" s="92"/>
      <c r="CB277" s="92"/>
      <c r="CC277" s="92"/>
      <c r="CD277" s="92"/>
      <c r="CE277" s="92"/>
      <c r="CF277" s="92"/>
      <c r="CG277" s="92"/>
      <c r="CH277" s="92"/>
      <c r="CI277" s="92"/>
    </row>
    <row r="278" spans="1:87" ht="14.5" hidden="1" customHeight="1">
      <c r="A278" s="69" t="s">
        <v>910</v>
      </c>
      <c r="B278" s="69">
        <v>275</v>
      </c>
      <c r="C278" s="92"/>
      <c r="D278" s="92" t="s">
        <v>688</v>
      </c>
      <c r="E278" s="92" t="s">
        <v>691</v>
      </c>
      <c r="F278" s="93" t="s">
        <v>1060</v>
      </c>
      <c r="G278" s="93" t="s">
        <v>1063</v>
      </c>
      <c r="H278" s="92"/>
      <c r="I278" s="92"/>
      <c r="J278" s="94"/>
      <c r="K278" s="92"/>
      <c r="L278" s="92" t="s">
        <v>1038</v>
      </c>
      <c r="M278" s="92" t="e">
        <f t="shared" si="38"/>
        <v>#N/A</v>
      </c>
      <c r="N278" s="92" t="s">
        <v>893</v>
      </c>
      <c r="O278" s="92" t="s">
        <v>676</v>
      </c>
      <c r="P278" s="92" t="s">
        <v>1069</v>
      </c>
      <c r="Q278" s="92"/>
      <c r="R278" t="s">
        <v>629</v>
      </c>
      <c r="S278" s="92"/>
      <c r="T278" s="92"/>
      <c r="U278" s="92"/>
      <c r="V278" s="92"/>
      <c r="W278" s="95" t="s">
        <v>471</v>
      </c>
      <c r="X278" s="92"/>
      <c r="Y278" s="92"/>
      <c r="Z278" s="92"/>
      <c r="AA278" s="92"/>
      <c r="AB278" s="92"/>
      <c r="AC278" s="92"/>
      <c r="AD278" s="92"/>
      <c r="AE278" s="92"/>
      <c r="AF278" s="92"/>
      <c r="AG278" s="92"/>
      <c r="AH278" s="92"/>
      <c r="AI278" s="92"/>
      <c r="AJ278" s="92"/>
      <c r="AK278" s="92"/>
      <c r="AL278" s="92"/>
      <c r="AM278" s="92"/>
      <c r="AN278" s="92"/>
      <c r="AO278" s="92"/>
      <c r="AP278" s="92"/>
      <c r="AQ278" s="92"/>
      <c r="AR278" s="92" t="s">
        <v>641</v>
      </c>
      <c r="AS278" s="92"/>
      <c r="AT278" s="92"/>
      <c r="AU278" s="92"/>
      <c r="AV278" s="92"/>
      <c r="AW278" s="92"/>
      <c r="AX278" s="92"/>
      <c r="AY278" s="92"/>
      <c r="AZ278" s="92"/>
      <c r="BA278" s="92"/>
      <c r="BB278" s="92"/>
      <c r="BC278" s="92"/>
      <c r="BD278" s="92"/>
      <c r="BE278" s="92"/>
      <c r="BF278" s="92"/>
      <c r="BG278" s="92"/>
      <c r="BH278" s="92"/>
      <c r="BI278" s="92"/>
      <c r="BJ278" s="92"/>
      <c r="BK278" s="92"/>
      <c r="BL278" s="92"/>
      <c r="BM278" s="92"/>
      <c r="BN278" s="92"/>
      <c r="BO278" s="92"/>
      <c r="BP278" s="92"/>
      <c r="BQ278" s="92"/>
      <c r="BR278" s="92"/>
      <c r="BS278" s="92"/>
      <c r="BT278" s="92"/>
      <c r="BU278" s="92"/>
      <c r="BV278" s="92"/>
      <c r="BW278" s="92"/>
      <c r="BX278" s="92"/>
      <c r="BY278" s="92"/>
      <c r="BZ278" s="92"/>
      <c r="CA278" s="92"/>
      <c r="CB278" s="92"/>
      <c r="CC278" s="92"/>
      <c r="CD278" s="92"/>
      <c r="CE278" s="92"/>
      <c r="CF278" s="92"/>
      <c r="CG278" s="92"/>
      <c r="CH278" s="92"/>
      <c r="CI278" s="92"/>
    </row>
    <row r="279" spans="1:87" ht="14.5" hidden="1" customHeight="1">
      <c r="A279" s="69" t="s">
        <v>910</v>
      </c>
      <c r="B279" s="69">
        <v>276</v>
      </c>
      <c r="C279" s="92"/>
      <c r="D279" s="92" t="s">
        <v>693</v>
      </c>
      <c r="E279" s="92" t="s">
        <v>698</v>
      </c>
      <c r="F279" s="93" t="s">
        <v>1060</v>
      </c>
      <c r="G279" s="93" t="s">
        <v>1063</v>
      </c>
      <c r="H279" s="92"/>
      <c r="I279" s="92"/>
      <c r="J279" s="94"/>
      <c r="K279" s="92"/>
      <c r="L279" s="92" t="s">
        <v>1038</v>
      </c>
      <c r="M279" s="92" t="e">
        <f t="shared" si="38"/>
        <v>#N/A</v>
      </c>
      <c r="N279" s="92" t="s">
        <v>895</v>
      </c>
      <c r="O279" s="92" t="s">
        <v>697</v>
      </c>
      <c r="P279" s="92" t="s">
        <v>1066</v>
      </c>
      <c r="Q279" s="92"/>
      <c r="R279" t="s">
        <v>629</v>
      </c>
      <c r="S279" s="92"/>
      <c r="T279" s="92"/>
      <c r="U279" s="92"/>
      <c r="V279" s="92"/>
      <c r="W279" s="95" t="s">
        <v>471</v>
      </c>
      <c r="X279" s="92"/>
      <c r="Y279" s="92"/>
      <c r="Z279" s="92"/>
      <c r="AA279" s="92"/>
      <c r="AB279" s="92"/>
      <c r="AC279" s="92"/>
      <c r="AD279" s="92"/>
      <c r="AE279" s="92"/>
      <c r="AF279" s="92"/>
      <c r="AG279" s="92"/>
      <c r="AH279" s="92"/>
      <c r="AI279" s="92"/>
      <c r="AJ279" s="92"/>
      <c r="AK279" s="92"/>
      <c r="AL279" s="92"/>
      <c r="AM279" s="92"/>
      <c r="AN279" s="92"/>
      <c r="AO279" s="92"/>
      <c r="AP279" s="92"/>
      <c r="AQ279" s="92"/>
      <c r="AR279" s="92" t="s">
        <v>641</v>
      </c>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c r="CE279" s="92"/>
      <c r="CF279" s="92"/>
      <c r="CG279" s="92"/>
      <c r="CH279" s="92"/>
      <c r="CI279" s="92"/>
    </row>
    <row r="280" spans="1:87" ht="14.5" hidden="1" customHeight="1">
      <c r="A280" s="69" t="s">
        <v>910</v>
      </c>
      <c r="B280" s="69">
        <v>277</v>
      </c>
      <c r="C280" s="92"/>
      <c r="D280" s="92" t="s">
        <v>701</v>
      </c>
      <c r="E280" s="92" t="s">
        <v>703</v>
      </c>
      <c r="F280" s="93" t="s">
        <v>1060</v>
      </c>
      <c r="G280" s="93" t="s">
        <v>1063</v>
      </c>
      <c r="H280" s="92"/>
      <c r="I280" s="92"/>
      <c r="J280" s="94"/>
      <c r="K280" s="92"/>
      <c r="L280" s="92" t="s">
        <v>1038</v>
      </c>
      <c r="M280" s="92" t="e">
        <f t="shared" si="38"/>
        <v>#N/A</v>
      </c>
      <c r="N280" s="92" t="s">
        <v>895</v>
      </c>
      <c r="O280" s="92" t="s">
        <v>697</v>
      </c>
      <c r="P280" s="92" t="s">
        <v>1066</v>
      </c>
      <c r="Q280" s="92"/>
      <c r="R280" t="s">
        <v>629</v>
      </c>
      <c r="S280" s="92"/>
      <c r="T280" s="92"/>
      <c r="U280" s="92"/>
      <c r="V280" s="92"/>
      <c r="W280" s="95" t="s">
        <v>471</v>
      </c>
      <c r="X280" s="92"/>
      <c r="Y280" s="92"/>
      <c r="Z280" s="92"/>
      <c r="AA280" s="92"/>
      <c r="AB280" s="92"/>
      <c r="AC280" s="92"/>
      <c r="AD280" s="92"/>
      <c r="AE280" s="92"/>
      <c r="AF280" s="92"/>
      <c r="AG280" s="92"/>
      <c r="AH280" s="92"/>
      <c r="AI280" s="92"/>
      <c r="AJ280" s="92"/>
      <c r="AK280" s="92"/>
      <c r="AL280" s="92"/>
      <c r="AM280" s="92"/>
      <c r="AN280" s="92"/>
      <c r="AO280" s="92"/>
      <c r="AP280" s="92"/>
      <c r="AQ280" s="92"/>
      <c r="AR280" s="92" t="s">
        <v>641</v>
      </c>
      <c r="AS280" s="92"/>
      <c r="AT280" s="92"/>
      <c r="AU280" s="92"/>
      <c r="AV280" s="92"/>
      <c r="AW280" s="92"/>
      <c r="AX280" s="92"/>
      <c r="AY280" s="92"/>
      <c r="AZ280" s="92"/>
      <c r="BA280" s="92"/>
      <c r="BB280" s="92"/>
      <c r="BC280" s="92"/>
      <c r="BD280" s="92"/>
      <c r="BE280" s="92"/>
      <c r="BF280" s="92"/>
      <c r="BG280" s="92"/>
      <c r="BH280" s="92"/>
      <c r="BI280" s="92"/>
      <c r="BJ280" s="92"/>
      <c r="BK280" s="92"/>
      <c r="BL280" s="92"/>
      <c r="BM280" s="92"/>
      <c r="BN280" s="92"/>
      <c r="BO280" s="92"/>
      <c r="BP280" s="92"/>
      <c r="BQ280" s="92"/>
      <c r="BR280" s="92"/>
      <c r="BS280" s="92"/>
      <c r="BT280" s="92"/>
      <c r="BU280" s="92"/>
      <c r="BV280" s="92"/>
      <c r="BW280" s="92"/>
      <c r="BX280" s="92"/>
      <c r="BY280" s="92"/>
      <c r="BZ280" s="92"/>
      <c r="CA280" s="92"/>
      <c r="CB280" s="92"/>
      <c r="CC280" s="92"/>
      <c r="CD280" s="92"/>
      <c r="CE280" s="92"/>
      <c r="CF280" s="92"/>
      <c r="CG280" s="92"/>
      <c r="CH280" s="92"/>
      <c r="CI280" s="92"/>
    </row>
    <row r="281" spans="1:87" ht="14.5" hidden="1" customHeight="1">
      <c r="A281" s="69" t="s">
        <v>910</v>
      </c>
      <c r="B281" s="69">
        <v>278</v>
      </c>
      <c r="C281" s="92"/>
      <c r="D281" s="92" t="s">
        <v>704</v>
      </c>
      <c r="E281" s="92" t="s">
        <v>706</v>
      </c>
      <c r="F281" s="93" t="s">
        <v>1060</v>
      </c>
      <c r="G281" s="93" t="s">
        <v>1063</v>
      </c>
      <c r="H281" s="92"/>
      <c r="I281" s="92"/>
      <c r="J281" s="94"/>
      <c r="K281" s="92"/>
      <c r="L281" s="92" t="s">
        <v>1038</v>
      </c>
      <c r="M281" s="92" t="e">
        <f t="shared" si="38"/>
        <v>#N/A</v>
      </c>
      <c r="N281" s="92" t="s">
        <v>895</v>
      </c>
      <c r="O281" s="92" t="s">
        <v>697</v>
      </c>
      <c r="P281" s="92" t="s">
        <v>1066</v>
      </c>
      <c r="Q281" s="92"/>
      <c r="R281" t="s">
        <v>629</v>
      </c>
      <c r="S281" s="92"/>
      <c r="T281" s="92"/>
      <c r="U281" s="92"/>
      <c r="V281" s="92"/>
      <c r="W281" s="95" t="s">
        <v>471</v>
      </c>
      <c r="X281" s="92"/>
      <c r="Y281" s="92"/>
      <c r="Z281" s="92"/>
      <c r="AA281" s="92"/>
      <c r="AB281" s="92"/>
      <c r="AC281" s="92"/>
      <c r="AD281" s="92"/>
      <c r="AE281" s="92"/>
      <c r="AF281" s="92"/>
      <c r="AG281" s="92"/>
      <c r="AH281" s="92"/>
      <c r="AI281" s="92"/>
      <c r="AJ281" s="92"/>
      <c r="AK281" s="92"/>
      <c r="AL281" s="92"/>
      <c r="AM281" s="92"/>
      <c r="AN281" s="92"/>
      <c r="AO281" s="92"/>
      <c r="AP281" s="92"/>
      <c r="AQ281" s="92"/>
      <c r="AR281" s="92" t="s">
        <v>633</v>
      </c>
      <c r="AS281" s="92"/>
      <c r="AT281" s="92"/>
      <c r="AU281" s="92"/>
      <c r="AV281" s="92"/>
      <c r="AW281" s="92"/>
      <c r="AX281" s="92"/>
      <c r="AY281" s="92"/>
      <c r="AZ281" s="92"/>
      <c r="BA281" s="92"/>
      <c r="BB281" s="92"/>
      <c r="BC281" s="92"/>
      <c r="BD281" s="92"/>
      <c r="BE281" s="92"/>
      <c r="BF281" s="92"/>
      <c r="BG281" s="92"/>
      <c r="BH281" s="92"/>
      <c r="BI281" s="92"/>
      <c r="BJ281" s="92"/>
      <c r="BK281" s="92"/>
      <c r="BL281" s="92"/>
      <c r="BM281" s="92"/>
      <c r="BN281" s="92"/>
      <c r="BO281" s="92"/>
      <c r="BP281" s="92"/>
      <c r="BQ281" s="92"/>
      <c r="BR281" s="92"/>
      <c r="BS281" s="92"/>
      <c r="BT281" s="92"/>
      <c r="BU281" s="92"/>
      <c r="BV281" s="92"/>
      <c r="BW281" s="92"/>
      <c r="BX281" s="92"/>
      <c r="BY281" s="92"/>
      <c r="BZ281" s="92"/>
      <c r="CA281" s="92"/>
      <c r="CB281" s="92"/>
      <c r="CC281" s="92"/>
      <c r="CD281" s="92"/>
      <c r="CE281" s="92"/>
      <c r="CF281" s="92"/>
      <c r="CG281" s="92"/>
      <c r="CH281" s="92"/>
      <c r="CI281" s="92"/>
    </row>
    <row r="282" spans="1:87" ht="14.5" hidden="1" customHeight="1">
      <c r="A282" s="69" t="s">
        <v>910</v>
      </c>
      <c r="B282" s="69">
        <v>279</v>
      </c>
      <c r="C282" s="92"/>
      <c r="D282" s="92" t="s">
        <v>708</v>
      </c>
      <c r="E282" s="92" t="s">
        <v>710</v>
      </c>
      <c r="F282" s="93" t="s">
        <v>1060</v>
      </c>
      <c r="G282" s="93" t="s">
        <v>1063</v>
      </c>
      <c r="H282" s="92"/>
      <c r="I282" s="92"/>
      <c r="J282" s="94"/>
      <c r="K282" s="92"/>
      <c r="L282" s="92" t="s">
        <v>1038</v>
      </c>
      <c r="M282" s="92" t="e">
        <f t="shared" si="38"/>
        <v>#N/A</v>
      </c>
      <c r="N282" s="92" t="s">
        <v>895</v>
      </c>
      <c r="O282" s="92" t="s">
        <v>697</v>
      </c>
      <c r="P282" s="92" t="s">
        <v>1066</v>
      </c>
      <c r="Q282" s="92"/>
      <c r="R282" t="s">
        <v>629</v>
      </c>
      <c r="S282" s="92"/>
      <c r="T282" s="92"/>
      <c r="U282" s="92"/>
      <c r="V282" s="92"/>
      <c r="W282" s="95" t="s">
        <v>471</v>
      </c>
      <c r="X282" s="92"/>
      <c r="Y282" s="92"/>
      <c r="Z282" s="92"/>
      <c r="AA282" s="92"/>
      <c r="AB282" s="92"/>
      <c r="AC282" s="92"/>
      <c r="AD282" s="92"/>
      <c r="AE282" s="92"/>
      <c r="AF282" s="92"/>
      <c r="AG282" s="92"/>
      <c r="AH282" s="92"/>
      <c r="AI282" s="92"/>
      <c r="AJ282" s="92"/>
      <c r="AK282" s="92"/>
      <c r="AL282" s="92"/>
      <c r="AM282" s="92"/>
      <c r="AN282" s="92"/>
      <c r="AO282" s="92"/>
      <c r="AP282" s="92"/>
      <c r="AQ282" s="92"/>
      <c r="AR282" s="70" t="s">
        <v>45</v>
      </c>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c r="CD282" s="92"/>
      <c r="CE282" s="92"/>
      <c r="CF282" s="92"/>
      <c r="CG282" s="92"/>
      <c r="CH282" s="92"/>
      <c r="CI282" s="92"/>
    </row>
    <row r="283" spans="1:87" ht="14.5" hidden="1" customHeight="1">
      <c r="A283" s="16" t="s">
        <v>910</v>
      </c>
      <c r="B283" s="69">
        <v>280</v>
      </c>
      <c r="C283" s="29"/>
      <c r="D283" s="92" t="s">
        <v>711</v>
      </c>
      <c r="E283" s="92" t="s">
        <v>713</v>
      </c>
      <c r="F283" s="93" t="s">
        <v>1060</v>
      </c>
      <c r="G283" s="93" t="s">
        <v>1063</v>
      </c>
      <c r="H283" s="92"/>
      <c r="I283" s="92"/>
      <c r="J283" s="94"/>
      <c r="K283" s="92"/>
      <c r="L283" s="92" t="s">
        <v>1038</v>
      </c>
      <c r="M283" s="92" t="e">
        <f t="shared" si="38"/>
        <v>#N/A</v>
      </c>
      <c r="N283" s="92" t="s">
        <v>895</v>
      </c>
      <c r="O283" s="92" t="s">
        <v>697</v>
      </c>
      <c r="P283" s="92" t="s">
        <v>1066</v>
      </c>
      <c r="Q283" s="92"/>
      <c r="R283" t="s">
        <v>629</v>
      </c>
      <c r="S283" s="92"/>
      <c r="T283" s="92"/>
      <c r="U283" s="92"/>
      <c r="V283" s="92"/>
      <c r="W283" s="95" t="s">
        <v>471</v>
      </c>
      <c r="X283" s="92"/>
      <c r="Y283" s="92"/>
      <c r="Z283" s="92"/>
      <c r="AA283" s="92"/>
      <c r="AB283" s="92"/>
      <c r="AC283" s="92"/>
      <c r="AD283" s="92"/>
      <c r="AE283" s="92"/>
      <c r="AF283" s="92"/>
      <c r="AG283" s="92"/>
      <c r="AH283" s="92"/>
      <c r="AI283" s="92"/>
      <c r="AJ283" s="92"/>
      <c r="AK283" s="92"/>
      <c r="AL283" s="92"/>
      <c r="AM283" s="92"/>
      <c r="AN283" s="92"/>
      <c r="AO283" s="92"/>
      <c r="AP283" s="92"/>
      <c r="AQ283" s="92"/>
      <c r="AR283" s="92" t="s">
        <v>633</v>
      </c>
      <c r="AS283" s="92"/>
      <c r="AT283" s="92"/>
      <c r="AU283" s="92"/>
      <c r="AV283" s="92"/>
      <c r="AW283" s="92"/>
      <c r="AX283" s="92"/>
      <c r="AY283" s="92"/>
      <c r="AZ283" s="92"/>
      <c r="BA283" s="92"/>
      <c r="BB283" s="92"/>
      <c r="BC283" s="92"/>
      <c r="BD283" s="92"/>
      <c r="BE283" s="92"/>
      <c r="BF283" s="92"/>
      <c r="BG283" s="92"/>
      <c r="BH283" s="92"/>
      <c r="BI283" s="92"/>
      <c r="BJ283" s="92"/>
      <c r="BK283" s="92"/>
      <c r="BL283" s="92"/>
      <c r="BM283" s="92"/>
      <c r="BN283" s="92"/>
      <c r="BO283" s="92"/>
      <c r="BP283" s="92"/>
      <c r="BQ283" s="92"/>
      <c r="BR283" s="92"/>
      <c r="BS283" s="92"/>
      <c r="BT283" s="92"/>
      <c r="BU283" s="92"/>
      <c r="BV283" s="92"/>
      <c r="BW283" s="92"/>
      <c r="BX283" s="92"/>
      <c r="BY283" s="92"/>
      <c r="BZ283" s="92"/>
      <c r="CA283" s="92"/>
      <c r="CB283" s="92"/>
      <c r="CC283" s="92"/>
      <c r="CD283" s="92"/>
      <c r="CE283" s="92"/>
      <c r="CF283" s="92"/>
      <c r="CG283" s="92"/>
      <c r="CH283" s="92"/>
      <c r="CI283" s="92"/>
    </row>
    <row r="284" spans="1:87" ht="14.5" hidden="1" customHeight="1">
      <c r="A284" s="69" t="s">
        <v>2306</v>
      </c>
      <c r="B284" s="69">
        <v>281</v>
      </c>
      <c r="C284" s="92" t="s">
        <v>2343</v>
      </c>
      <c r="D284" s="92" t="s">
        <v>1045</v>
      </c>
      <c r="E284" s="92" t="s">
        <v>1967</v>
      </c>
      <c r="F284" s="93" t="s">
        <v>450</v>
      </c>
      <c r="G284" s="5" t="s">
        <v>1063</v>
      </c>
      <c r="H284" s="92" t="s">
        <v>197</v>
      </c>
      <c r="I284" s="92"/>
      <c r="J284" s="94"/>
      <c r="K284" s="92"/>
      <c r="L284" s="92" t="s">
        <v>430</v>
      </c>
      <c r="M284" s="92" t="e">
        <f t="shared" si="38"/>
        <v>#N/A</v>
      </c>
      <c r="N284" s="92"/>
      <c r="O284" s="92" t="s">
        <v>464</v>
      </c>
      <c r="P284" s="92"/>
      <c r="Q284" s="92" t="s">
        <v>2307</v>
      </c>
      <c r="R284" s="92" t="s">
        <v>224</v>
      </c>
      <c r="S284" s="92" t="s">
        <v>1968</v>
      </c>
      <c r="T284" s="92"/>
      <c r="U284" s="92" t="s">
        <v>1969</v>
      </c>
      <c r="V284" s="92"/>
      <c r="W284" s="95" t="s">
        <v>1959</v>
      </c>
      <c r="X284" s="128"/>
      <c r="Y284" s="92"/>
      <c r="Z284" s="92">
        <v>2000000</v>
      </c>
      <c r="AA284" s="92" t="s">
        <v>1957</v>
      </c>
      <c r="AB284" s="92" t="s">
        <v>1960</v>
      </c>
      <c r="AC284" s="92">
        <v>30150000</v>
      </c>
      <c r="AD284" s="92"/>
      <c r="AE284" s="92" t="s">
        <v>1961</v>
      </c>
      <c r="AF284" s="92"/>
      <c r="AG284" s="92"/>
      <c r="AH284" s="92"/>
      <c r="AI284" s="92"/>
      <c r="AJ284" s="92" t="s">
        <v>1962</v>
      </c>
      <c r="AK284" s="92" t="s">
        <v>1963</v>
      </c>
      <c r="AL284" s="92"/>
      <c r="AM284" s="92"/>
      <c r="AN284" s="92"/>
      <c r="AO284" s="92"/>
      <c r="AP284" s="92"/>
      <c r="AQ284" s="92" t="s">
        <v>1970</v>
      </c>
      <c r="AR284" s="92" t="s">
        <v>1971</v>
      </c>
      <c r="AS284" s="92" t="s">
        <v>1915</v>
      </c>
      <c r="AT284" s="92" t="s">
        <v>1915</v>
      </c>
      <c r="AU284" s="92" t="s">
        <v>1915</v>
      </c>
      <c r="AV284" s="92" t="s">
        <v>1964</v>
      </c>
      <c r="AW284" s="92" t="s">
        <v>453</v>
      </c>
      <c r="AX284" s="92" t="s">
        <v>1965</v>
      </c>
      <c r="AY284" s="92"/>
      <c r="AZ284" s="92" t="s">
        <v>1736</v>
      </c>
      <c r="BA284" s="92"/>
      <c r="BB284" s="92"/>
      <c r="BC284" s="92"/>
      <c r="BD284" s="92"/>
      <c r="BE284" s="92"/>
      <c r="BF284" s="92"/>
      <c r="BG284" s="92"/>
      <c r="BH284" s="92"/>
      <c r="BI284" s="92" t="s">
        <v>1958</v>
      </c>
      <c r="BJ284" s="92"/>
      <c r="BK284" s="92"/>
      <c r="BL284" s="92"/>
      <c r="BM284" s="92"/>
      <c r="BN284" s="92"/>
      <c r="BO284" s="92"/>
      <c r="BP284" s="92"/>
      <c r="BQ284" s="92"/>
      <c r="BR284" s="92"/>
      <c r="BS284" s="92"/>
      <c r="BT284" s="92"/>
      <c r="BU284" s="92"/>
      <c r="BV284" s="92"/>
      <c r="BW284" s="92"/>
      <c r="BX284" s="92"/>
      <c r="BY284" s="92"/>
      <c r="BZ284" s="92"/>
      <c r="CA284" s="92" t="s">
        <v>1179</v>
      </c>
      <c r="CB284" s="92" t="s">
        <v>1966</v>
      </c>
      <c r="CC284" s="92" t="s">
        <v>1972</v>
      </c>
      <c r="CD284" s="92" t="s">
        <v>1973</v>
      </c>
      <c r="CE284" s="92" t="s">
        <v>1974</v>
      </c>
      <c r="CF284" s="92" t="s">
        <v>1737</v>
      </c>
      <c r="CG284" s="92"/>
      <c r="CH284" s="92"/>
      <c r="CI284" s="92" t="s">
        <v>1975</v>
      </c>
    </row>
    <row r="285" spans="1:87" ht="14.5" hidden="1" customHeight="1">
      <c r="A285" s="69" t="s">
        <v>2306</v>
      </c>
      <c r="B285" s="69">
        <v>282</v>
      </c>
      <c r="C285" s="92" t="s">
        <v>2344</v>
      </c>
      <c r="D285" s="92" t="s">
        <v>1976</v>
      </c>
      <c r="E285" s="92" t="s">
        <v>1977</v>
      </c>
      <c r="F285" s="93" t="s">
        <v>450</v>
      </c>
      <c r="G285" s="5" t="s">
        <v>1063</v>
      </c>
      <c r="H285" s="92"/>
      <c r="I285" s="92"/>
      <c r="J285" s="94"/>
      <c r="K285" s="92"/>
      <c r="L285" s="92" t="s">
        <v>430</v>
      </c>
      <c r="M285" s="92" t="e">
        <f t="shared" si="38"/>
        <v>#N/A</v>
      </c>
      <c r="N285" s="92"/>
      <c r="O285" s="92" t="s">
        <v>1978</v>
      </c>
      <c r="P285" s="92"/>
      <c r="Q285" s="92" t="s">
        <v>2308</v>
      </c>
      <c r="R285" s="92" t="s">
        <v>224</v>
      </c>
      <c r="S285" s="92" t="s">
        <v>1979</v>
      </c>
      <c r="T285" s="92"/>
      <c r="U285" s="92"/>
      <c r="V285" s="92"/>
      <c r="W285" s="95" t="s">
        <v>1981</v>
      </c>
      <c r="X285" s="128"/>
      <c r="Y285" s="92"/>
      <c r="Z285" s="92"/>
      <c r="AA285" s="92"/>
      <c r="AB285" s="92"/>
      <c r="AC285" s="92"/>
      <c r="AD285" s="92"/>
      <c r="AE285" s="92" t="s">
        <v>1982</v>
      </c>
      <c r="AF285" s="92"/>
      <c r="AG285" s="92"/>
      <c r="AH285" s="92"/>
      <c r="AI285" s="92"/>
      <c r="AJ285" s="92" t="s">
        <v>1249</v>
      </c>
      <c r="AK285" s="92"/>
      <c r="AL285" s="92"/>
      <c r="AM285" s="92"/>
      <c r="AN285" s="92"/>
      <c r="AO285" s="92"/>
      <c r="AP285" s="92"/>
      <c r="AQ285" s="92"/>
      <c r="AR285" s="92" t="s">
        <v>550</v>
      </c>
      <c r="AS285" s="92"/>
      <c r="AT285" s="92"/>
      <c r="AU285" s="92"/>
      <c r="AV285" s="92"/>
      <c r="AW285" s="92" t="s">
        <v>1983</v>
      </c>
      <c r="AX285" s="92">
        <v>44743</v>
      </c>
      <c r="AY285" s="92"/>
      <c r="AZ285" s="92" t="s">
        <v>1736</v>
      </c>
      <c r="BA285" s="92"/>
      <c r="BB285" s="92"/>
      <c r="BC285" s="92"/>
      <c r="BD285" s="92"/>
      <c r="BE285" s="92"/>
      <c r="BF285" s="92"/>
      <c r="BG285" s="92"/>
      <c r="BH285" s="92"/>
      <c r="BI285" s="92" t="s">
        <v>1980</v>
      </c>
      <c r="BJ285" s="92">
        <v>250000</v>
      </c>
      <c r="BK285" s="92"/>
      <c r="BL285" s="92"/>
      <c r="BM285" s="92"/>
      <c r="BN285" s="92"/>
      <c r="BO285" s="92"/>
      <c r="BP285" s="92"/>
      <c r="BQ285" s="92"/>
      <c r="BR285" s="92"/>
      <c r="BS285" s="92"/>
      <c r="BT285" s="92"/>
      <c r="BU285" s="92"/>
      <c r="BV285" s="92"/>
      <c r="BW285" s="92"/>
      <c r="BX285" s="92"/>
      <c r="BY285" s="92"/>
      <c r="BZ285" s="92"/>
      <c r="CA285" s="92" t="s">
        <v>1179</v>
      </c>
      <c r="CB285" s="92"/>
      <c r="CC285" s="92"/>
      <c r="CD285" s="92"/>
      <c r="CE285" s="92" t="s">
        <v>1984</v>
      </c>
      <c r="CF285" s="92"/>
      <c r="CG285" s="92" t="s">
        <v>1247</v>
      </c>
      <c r="CH285" s="92"/>
      <c r="CI285" s="92" t="s">
        <v>1248</v>
      </c>
    </row>
    <row r="286" spans="1:87" ht="14.5" hidden="1" customHeight="1">
      <c r="A286" s="69" t="s">
        <v>2306</v>
      </c>
      <c r="B286" s="69">
        <v>283</v>
      </c>
      <c r="C286" s="92" t="s">
        <v>2344</v>
      </c>
      <c r="D286" s="92" t="s">
        <v>1985</v>
      </c>
      <c r="E286" s="92" t="s">
        <v>1986</v>
      </c>
      <c r="F286" s="93" t="s">
        <v>450</v>
      </c>
      <c r="G286" s="5" t="s">
        <v>1063</v>
      </c>
      <c r="H286" s="92"/>
      <c r="I286" s="92"/>
      <c r="J286" s="94"/>
      <c r="K286" s="92"/>
      <c r="L286" s="92" t="s">
        <v>430</v>
      </c>
      <c r="M286" s="92" t="e">
        <f t="shared" si="38"/>
        <v>#N/A</v>
      </c>
      <c r="N286" s="92"/>
      <c r="O286" s="92" t="s">
        <v>1987</v>
      </c>
      <c r="P286" s="92"/>
      <c r="Q286" s="92" t="s">
        <v>2309</v>
      </c>
      <c r="R286" s="92" t="s">
        <v>1225</v>
      </c>
      <c r="S286" s="92" t="s">
        <v>1226</v>
      </c>
      <c r="T286" s="92"/>
      <c r="U286" s="92" t="s">
        <v>499</v>
      </c>
      <c r="V286" s="92"/>
      <c r="W286" s="95" t="s">
        <v>1990</v>
      </c>
      <c r="X286" s="128"/>
      <c r="Y286" s="92"/>
      <c r="Z286" s="92" t="s">
        <v>1988</v>
      </c>
      <c r="AA286" s="92" t="s">
        <v>1989</v>
      </c>
      <c r="AB286" s="92"/>
      <c r="AC286" s="92">
        <v>0</v>
      </c>
      <c r="AD286" s="92"/>
      <c r="AE286" s="92"/>
      <c r="AF286" s="92"/>
      <c r="AG286" s="92"/>
      <c r="AH286" s="92"/>
      <c r="AI286" s="92"/>
      <c r="AJ286" s="92" t="s">
        <v>1249</v>
      </c>
      <c r="AK286" s="92" t="s">
        <v>1991</v>
      </c>
      <c r="AL286" s="92"/>
      <c r="AM286" s="92"/>
      <c r="AN286" s="92"/>
      <c r="AO286" s="92"/>
      <c r="AP286" s="92"/>
      <c r="AQ286" s="92"/>
      <c r="AR286" s="92" t="s">
        <v>1868</v>
      </c>
      <c r="AS286" s="92">
        <v>2020</v>
      </c>
      <c r="AT286" s="92">
        <v>2021</v>
      </c>
      <c r="AU286" s="92">
        <v>2024</v>
      </c>
      <c r="AV286" s="92"/>
      <c r="AW286" s="92" t="s">
        <v>1992</v>
      </c>
      <c r="AX286" s="92">
        <v>2022</v>
      </c>
      <c r="AY286" s="92"/>
      <c r="AZ286" s="92" t="s">
        <v>1736</v>
      </c>
      <c r="BA286" s="92"/>
      <c r="BB286" s="92"/>
      <c r="BC286" s="92"/>
      <c r="BD286" s="92"/>
      <c r="BE286" s="92"/>
      <c r="BF286" s="92"/>
      <c r="BG286" s="92"/>
      <c r="BH286" s="92"/>
      <c r="BI286" s="92" t="s">
        <v>1980</v>
      </c>
      <c r="BJ286" s="92">
        <v>250000</v>
      </c>
      <c r="BK286" s="92"/>
      <c r="BL286" s="92"/>
      <c r="BM286" s="92"/>
      <c r="BN286" s="92"/>
      <c r="BO286" s="92"/>
      <c r="BP286" s="92"/>
      <c r="BQ286" s="92"/>
      <c r="BR286" s="92"/>
      <c r="BS286" s="92"/>
      <c r="BT286" s="92"/>
      <c r="BU286" s="92"/>
      <c r="BV286" s="92"/>
      <c r="BW286" s="92"/>
      <c r="BX286" s="92"/>
      <c r="BY286" s="92"/>
      <c r="BZ286" s="92"/>
      <c r="CA286" s="92" t="s">
        <v>489</v>
      </c>
      <c r="CB286" s="92" t="s">
        <v>1993</v>
      </c>
      <c r="CC286" s="92" t="s">
        <v>1994</v>
      </c>
      <c r="CD286" s="92"/>
      <c r="CE286" s="92" t="s">
        <v>1231</v>
      </c>
      <c r="CF286" s="92"/>
      <c r="CG286" s="92" t="s">
        <v>1995</v>
      </c>
      <c r="CH286" s="92"/>
      <c r="CI286" s="92" t="s">
        <v>1996</v>
      </c>
    </row>
    <row r="287" spans="1:87" ht="14.5" hidden="1" customHeight="1">
      <c r="A287" s="69" t="s">
        <v>2306</v>
      </c>
      <c r="B287" s="69">
        <v>284</v>
      </c>
      <c r="C287" s="92"/>
      <c r="D287" s="92" t="s">
        <v>1997</v>
      </c>
      <c r="E287" s="92" t="s">
        <v>1998</v>
      </c>
      <c r="F287" s="93" t="s">
        <v>450</v>
      </c>
      <c r="G287" s="5" t="s">
        <v>1063</v>
      </c>
      <c r="H287" s="92"/>
      <c r="I287" s="92"/>
      <c r="J287" s="94"/>
      <c r="K287" s="92"/>
      <c r="L287" s="92" t="s">
        <v>430</v>
      </c>
      <c r="M287" s="92" t="e">
        <f t="shared" si="38"/>
        <v>#N/A</v>
      </c>
      <c r="N287" s="92"/>
      <c r="O287" s="82" t="s">
        <v>464</v>
      </c>
      <c r="P287" s="92"/>
      <c r="Q287" s="92" t="s">
        <v>2310</v>
      </c>
      <c r="R287" s="92" t="s">
        <v>432</v>
      </c>
      <c r="S287" s="92" t="s">
        <v>1999</v>
      </c>
      <c r="T287" s="92"/>
      <c r="U287" s="92" t="s">
        <v>2000</v>
      </c>
      <c r="V287" s="92"/>
      <c r="W287" s="95" t="s">
        <v>2002</v>
      </c>
      <c r="X287" s="128"/>
      <c r="Y287" s="92"/>
      <c r="Z287" s="92" t="s">
        <v>484</v>
      </c>
      <c r="AA287" s="92" t="s">
        <v>484</v>
      </c>
      <c r="AB287" s="92" t="s">
        <v>485</v>
      </c>
      <c r="AC287" s="92" t="s">
        <v>484</v>
      </c>
      <c r="AD287" s="92"/>
      <c r="AE287" s="92" t="s">
        <v>2003</v>
      </c>
      <c r="AF287" s="92"/>
      <c r="AG287" s="92"/>
      <c r="AH287" s="92"/>
      <c r="AI287" s="92"/>
      <c r="AJ287" s="92" t="s">
        <v>485</v>
      </c>
      <c r="AK287" s="92" t="s">
        <v>485</v>
      </c>
      <c r="AL287" s="92"/>
      <c r="AM287" s="92"/>
      <c r="AN287" s="92"/>
      <c r="AO287" s="92"/>
      <c r="AP287" s="92"/>
      <c r="AQ287" s="92" t="s">
        <v>2004</v>
      </c>
      <c r="AR287" s="92" t="s">
        <v>452</v>
      </c>
      <c r="AS287" s="92" t="s">
        <v>1327</v>
      </c>
      <c r="AT287" s="92" t="s">
        <v>1915</v>
      </c>
      <c r="AU287" s="92" t="s">
        <v>1915</v>
      </c>
      <c r="AV287" s="92" t="s">
        <v>2005</v>
      </c>
      <c r="AW287" s="92" t="s">
        <v>2006</v>
      </c>
      <c r="AX287" s="92">
        <v>2025</v>
      </c>
      <c r="AY287" s="92"/>
      <c r="AZ287" s="92" t="s">
        <v>1736</v>
      </c>
      <c r="BA287" s="92"/>
      <c r="BB287" s="92"/>
      <c r="BC287" s="92"/>
      <c r="BD287" s="92"/>
      <c r="BE287" s="92"/>
      <c r="BF287" s="92"/>
      <c r="BG287" s="92"/>
      <c r="BH287" s="92"/>
      <c r="BI287" s="92" t="s">
        <v>2001</v>
      </c>
      <c r="BJ287" s="92" t="s">
        <v>484</v>
      </c>
      <c r="BK287" s="92"/>
      <c r="BL287" s="92"/>
      <c r="BM287" s="92"/>
      <c r="BN287" s="92"/>
      <c r="BO287" s="92"/>
      <c r="BP287" s="92"/>
      <c r="BQ287" s="92"/>
      <c r="BR287" s="92"/>
      <c r="BS287" s="92"/>
      <c r="BT287" s="92"/>
      <c r="BU287" s="92"/>
      <c r="BV287" s="92"/>
      <c r="BW287" s="92"/>
      <c r="BX287" s="92"/>
      <c r="BY287" s="92"/>
      <c r="BZ287" s="92"/>
      <c r="CA287" s="92" t="s">
        <v>489</v>
      </c>
      <c r="CB287" s="92" t="s">
        <v>2007</v>
      </c>
      <c r="CC287" s="92" t="s">
        <v>2008</v>
      </c>
      <c r="CD287" s="92" t="s">
        <v>484</v>
      </c>
      <c r="CE287" s="92" t="s">
        <v>2009</v>
      </c>
      <c r="CF287" s="92" t="s">
        <v>484</v>
      </c>
      <c r="CG287" s="92" t="s">
        <v>2010</v>
      </c>
      <c r="CH287" s="92"/>
      <c r="CI287" s="92" t="s">
        <v>2011</v>
      </c>
    </row>
    <row r="288" spans="1:87" ht="14.5" hidden="1" customHeight="1">
      <c r="A288" s="69" t="s">
        <v>2306</v>
      </c>
      <c r="B288" s="69">
        <v>285</v>
      </c>
      <c r="C288" s="92" t="s">
        <v>2345</v>
      </c>
      <c r="D288" s="92" t="s">
        <v>2012</v>
      </c>
      <c r="E288" s="92" t="s">
        <v>2013</v>
      </c>
      <c r="F288" s="93" t="s">
        <v>450</v>
      </c>
      <c r="G288" s="5" t="s">
        <v>1063</v>
      </c>
      <c r="H288" s="92"/>
      <c r="I288" s="92"/>
      <c r="J288" s="94"/>
      <c r="K288" s="92"/>
      <c r="L288" s="92" t="s">
        <v>430</v>
      </c>
      <c r="M288" s="92" t="e">
        <f t="shared" si="38"/>
        <v>#N/A</v>
      </c>
      <c r="N288" s="92"/>
      <c r="O288" s="82" t="s">
        <v>464</v>
      </c>
      <c r="P288" s="92"/>
      <c r="Q288" s="92" t="s">
        <v>2310</v>
      </c>
      <c r="R288" s="92" t="s">
        <v>432</v>
      </c>
      <c r="S288" s="92" t="s">
        <v>1999</v>
      </c>
      <c r="T288" s="92"/>
      <c r="U288" s="92" t="s">
        <v>2000</v>
      </c>
      <c r="V288" s="92"/>
      <c r="W288" s="95" t="s">
        <v>2014</v>
      </c>
      <c r="X288" s="128"/>
      <c r="Y288" s="92"/>
      <c r="Z288" s="92" t="s">
        <v>484</v>
      </c>
      <c r="AA288" s="92" t="s">
        <v>484</v>
      </c>
      <c r="AB288" s="92" t="s">
        <v>485</v>
      </c>
      <c r="AC288" s="92" t="s">
        <v>484</v>
      </c>
      <c r="AD288" s="92"/>
      <c r="AE288" s="92" t="s">
        <v>2003</v>
      </c>
      <c r="AF288" s="92"/>
      <c r="AG288" s="92"/>
      <c r="AH288" s="92"/>
      <c r="AI288" s="92"/>
      <c r="AJ288" s="92" t="s">
        <v>485</v>
      </c>
      <c r="AK288" s="92" t="s">
        <v>485</v>
      </c>
      <c r="AL288" s="92"/>
      <c r="AM288" s="92"/>
      <c r="AN288" s="92"/>
      <c r="AO288" s="92"/>
      <c r="AP288" s="92"/>
      <c r="AQ288" s="92" t="s">
        <v>2004</v>
      </c>
      <c r="AR288" s="92" t="s">
        <v>1971</v>
      </c>
      <c r="AS288" s="92">
        <v>2005</v>
      </c>
      <c r="AT288" s="92">
        <v>2005</v>
      </c>
      <c r="AU288" s="92" t="s">
        <v>1915</v>
      </c>
      <c r="AV288" s="92" t="s">
        <v>2005</v>
      </c>
      <c r="AW288" s="92" t="s">
        <v>2006</v>
      </c>
      <c r="AX288" s="92" t="s">
        <v>2006</v>
      </c>
      <c r="AY288" s="92"/>
      <c r="AZ288" s="92" t="s">
        <v>1736</v>
      </c>
      <c r="BA288" s="92"/>
      <c r="BB288" s="92"/>
      <c r="BC288" s="92"/>
      <c r="BD288" s="92"/>
      <c r="BE288" s="92"/>
      <c r="BF288" s="92"/>
      <c r="BG288" s="92"/>
      <c r="BH288" s="92"/>
      <c r="BI288" s="92" t="s">
        <v>2001</v>
      </c>
      <c r="BJ288" s="92" t="s">
        <v>484</v>
      </c>
      <c r="BK288" s="92"/>
      <c r="BL288" s="92"/>
      <c r="BM288" s="92"/>
      <c r="BN288" s="92"/>
      <c r="BO288" s="92"/>
      <c r="BP288" s="92"/>
      <c r="BQ288" s="92"/>
      <c r="BR288" s="92"/>
      <c r="BS288" s="92"/>
      <c r="BT288" s="92"/>
      <c r="BU288" s="92"/>
      <c r="BV288" s="92"/>
      <c r="BW288" s="92"/>
      <c r="BX288" s="92"/>
      <c r="BY288" s="92"/>
      <c r="BZ288" s="92"/>
      <c r="CA288" s="92" t="s">
        <v>489</v>
      </c>
      <c r="CB288" s="92" t="s">
        <v>2015</v>
      </c>
      <c r="CC288" s="92" t="s">
        <v>2016</v>
      </c>
      <c r="CD288" s="92" t="s">
        <v>484</v>
      </c>
      <c r="CE288" s="92" t="s">
        <v>2009</v>
      </c>
      <c r="CF288" s="92" t="s">
        <v>484</v>
      </c>
      <c r="CG288" s="92" t="s">
        <v>2010</v>
      </c>
      <c r="CH288" s="92"/>
      <c r="CI288" s="92" t="s">
        <v>2011</v>
      </c>
    </row>
    <row r="289" spans="1:87" ht="14.5" hidden="1" customHeight="1">
      <c r="A289" s="69" t="s">
        <v>2306</v>
      </c>
      <c r="B289" s="69">
        <v>286</v>
      </c>
      <c r="C289" s="92"/>
      <c r="D289" s="92" t="s">
        <v>2017</v>
      </c>
      <c r="E289" s="92" t="s">
        <v>2018</v>
      </c>
      <c r="F289" s="93" t="s">
        <v>450</v>
      </c>
      <c r="G289" s="5" t="s">
        <v>1063</v>
      </c>
      <c r="H289" s="92"/>
      <c r="I289" s="92"/>
      <c r="J289" s="94"/>
      <c r="K289" s="92"/>
      <c r="L289" s="92" t="s">
        <v>430</v>
      </c>
      <c r="M289" s="92" t="e">
        <f t="shared" si="38"/>
        <v>#N/A</v>
      </c>
      <c r="N289" s="92"/>
      <c r="O289" s="82" t="s">
        <v>464</v>
      </c>
      <c r="P289" s="92"/>
      <c r="Q289" s="92" t="s">
        <v>2310</v>
      </c>
      <c r="R289" s="92" t="s">
        <v>203</v>
      </c>
      <c r="S289" s="92" t="s">
        <v>2019</v>
      </c>
      <c r="T289" s="92"/>
      <c r="U289" s="92" t="s">
        <v>2000</v>
      </c>
      <c r="V289" s="92"/>
      <c r="W289" s="95" t="s">
        <v>2020</v>
      </c>
      <c r="X289" s="128"/>
      <c r="Y289" s="92"/>
      <c r="Z289" s="92" t="s">
        <v>484</v>
      </c>
      <c r="AA289" s="92" t="s">
        <v>484</v>
      </c>
      <c r="AB289" s="92" t="s">
        <v>485</v>
      </c>
      <c r="AC289" s="92" t="s">
        <v>484</v>
      </c>
      <c r="AD289" s="92"/>
      <c r="AE289" s="92" t="s">
        <v>2003</v>
      </c>
      <c r="AF289" s="92"/>
      <c r="AG289" s="92"/>
      <c r="AH289" s="92"/>
      <c r="AI289" s="92"/>
      <c r="AJ289" s="92" t="s">
        <v>485</v>
      </c>
      <c r="AK289" s="92" t="s">
        <v>485</v>
      </c>
      <c r="AL289" s="92"/>
      <c r="AM289" s="92"/>
      <c r="AN289" s="92"/>
      <c r="AO289" s="92"/>
      <c r="AP289" s="92"/>
      <c r="AQ289" s="92" t="s">
        <v>1970</v>
      </c>
      <c r="AR289" s="92" t="s">
        <v>452</v>
      </c>
      <c r="AS289" s="92" t="s">
        <v>1327</v>
      </c>
      <c r="AT289" s="92" t="s">
        <v>1915</v>
      </c>
      <c r="AU289" s="92" t="s">
        <v>1915</v>
      </c>
      <c r="AV289" s="92" t="s">
        <v>2005</v>
      </c>
      <c r="AW289" s="92" t="s">
        <v>2006</v>
      </c>
      <c r="AX289" s="92">
        <v>2025</v>
      </c>
      <c r="AY289" s="92"/>
      <c r="AZ289" s="92" t="s">
        <v>1736</v>
      </c>
      <c r="BA289" s="92"/>
      <c r="BB289" s="92"/>
      <c r="BC289" s="92"/>
      <c r="BD289" s="92"/>
      <c r="BE289" s="92"/>
      <c r="BF289" s="92"/>
      <c r="BG289" s="92"/>
      <c r="BH289" s="92"/>
      <c r="BI289" s="92" t="s">
        <v>2001</v>
      </c>
      <c r="BJ289" s="92" t="s">
        <v>484</v>
      </c>
      <c r="BK289" s="92"/>
      <c r="BL289" s="92"/>
      <c r="BM289" s="92"/>
      <c r="BN289" s="92"/>
      <c r="BO289" s="92"/>
      <c r="BP289" s="92"/>
      <c r="BQ289" s="92"/>
      <c r="BR289" s="92"/>
      <c r="BS289" s="92"/>
      <c r="BT289" s="92"/>
      <c r="BU289" s="92"/>
      <c r="BV289" s="92"/>
      <c r="BW289" s="92"/>
      <c r="BX289" s="92"/>
      <c r="BY289" s="92"/>
      <c r="BZ289" s="92"/>
      <c r="CA289" s="92" t="s">
        <v>489</v>
      </c>
      <c r="CB289" s="92" t="s">
        <v>2021</v>
      </c>
      <c r="CC289" s="92" t="s">
        <v>2016</v>
      </c>
      <c r="CD289" s="92" t="s">
        <v>484</v>
      </c>
      <c r="CE289" s="92" t="s">
        <v>2009</v>
      </c>
      <c r="CF289" s="92" t="s">
        <v>484</v>
      </c>
      <c r="CG289" s="92" t="s">
        <v>2010</v>
      </c>
      <c r="CH289" s="92"/>
      <c r="CI289" s="92" t="s">
        <v>2011</v>
      </c>
    </row>
    <row r="290" spans="1:87" ht="14.5" hidden="1" customHeight="1">
      <c r="A290" s="69" t="s">
        <v>2306</v>
      </c>
      <c r="B290" s="69">
        <v>287</v>
      </c>
      <c r="C290" s="92"/>
      <c r="D290" s="92" t="s">
        <v>2022</v>
      </c>
      <c r="E290" s="92" t="s">
        <v>2018</v>
      </c>
      <c r="F290" s="93" t="s">
        <v>450</v>
      </c>
      <c r="G290" s="5" t="s">
        <v>1063</v>
      </c>
      <c r="H290" s="92"/>
      <c r="I290" s="92"/>
      <c r="J290" s="94"/>
      <c r="K290" s="92"/>
      <c r="L290" s="92" t="s">
        <v>430</v>
      </c>
      <c r="M290" s="92" t="e">
        <f t="shared" si="38"/>
        <v>#N/A</v>
      </c>
      <c r="N290" s="92"/>
      <c r="O290" s="82" t="s">
        <v>464</v>
      </c>
      <c r="P290" s="92"/>
      <c r="Q290" s="92" t="s">
        <v>2311</v>
      </c>
      <c r="R290" s="92" t="s">
        <v>203</v>
      </c>
      <c r="S290" s="92" t="s">
        <v>2023</v>
      </c>
      <c r="T290" s="92"/>
      <c r="U290" s="92" t="s">
        <v>2000</v>
      </c>
      <c r="V290" s="92"/>
      <c r="W290" s="95" t="s">
        <v>1175</v>
      </c>
      <c r="X290" s="128"/>
      <c r="Y290" s="92"/>
      <c r="Z290" s="92" t="s">
        <v>2024</v>
      </c>
      <c r="AA290" s="92" t="s">
        <v>2025</v>
      </c>
      <c r="AB290" s="92" t="s">
        <v>485</v>
      </c>
      <c r="AC290" s="92" t="s">
        <v>484</v>
      </c>
      <c r="AD290" s="92"/>
      <c r="AE290" s="92" t="s">
        <v>2003</v>
      </c>
      <c r="AF290" s="92"/>
      <c r="AG290" s="92"/>
      <c r="AH290" s="92"/>
      <c r="AI290" s="92"/>
      <c r="AJ290" s="92" t="s">
        <v>485</v>
      </c>
      <c r="AK290" s="92" t="s">
        <v>485</v>
      </c>
      <c r="AL290" s="92"/>
      <c r="AM290" s="92"/>
      <c r="AN290" s="92"/>
      <c r="AO290" s="92"/>
      <c r="AP290" s="92"/>
      <c r="AQ290" s="92" t="s">
        <v>2004</v>
      </c>
      <c r="AR290" s="92" t="s">
        <v>1971</v>
      </c>
      <c r="AS290" s="92" t="s">
        <v>2026</v>
      </c>
      <c r="AT290" s="92" t="s">
        <v>2026</v>
      </c>
      <c r="AU290" s="92" t="s">
        <v>1915</v>
      </c>
      <c r="AV290" s="92" t="s">
        <v>2005</v>
      </c>
      <c r="AW290" s="92" t="s">
        <v>2006</v>
      </c>
      <c r="AX290" s="92" t="s">
        <v>2006</v>
      </c>
      <c r="AY290" s="92"/>
      <c r="AZ290" s="92" t="s">
        <v>1736</v>
      </c>
      <c r="BA290" s="92"/>
      <c r="BB290" s="92"/>
      <c r="BC290" s="92"/>
      <c r="BD290" s="92"/>
      <c r="BE290" s="92"/>
      <c r="BF290" s="92"/>
      <c r="BG290" s="92"/>
      <c r="BH290" s="92"/>
      <c r="BI290" s="92" t="s">
        <v>2001</v>
      </c>
      <c r="BJ290" s="92" t="s">
        <v>484</v>
      </c>
      <c r="BK290" s="92"/>
      <c r="BL290" s="92"/>
      <c r="BM290" s="92"/>
      <c r="BN290" s="92"/>
      <c r="BO290" s="92"/>
      <c r="BP290" s="92"/>
      <c r="BQ290" s="92"/>
      <c r="BR290" s="92"/>
      <c r="BS290" s="92"/>
      <c r="BT290" s="92"/>
      <c r="BU290" s="92"/>
      <c r="BV290" s="92"/>
      <c r="BW290" s="92"/>
      <c r="BX290" s="92"/>
      <c r="BY290" s="92"/>
      <c r="BZ290" s="92"/>
      <c r="CA290" s="92" t="s">
        <v>489</v>
      </c>
      <c r="CB290" s="92" t="s">
        <v>2027</v>
      </c>
      <c r="CC290" s="92" t="s">
        <v>2016</v>
      </c>
      <c r="CD290" s="92" t="s">
        <v>484</v>
      </c>
      <c r="CE290" s="92" t="s">
        <v>2009</v>
      </c>
      <c r="CF290" s="92" t="s">
        <v>484</v>
      </c>
      <c r="CG290" s="92" t="s">
        <v>2010</v>
      </c>
      <c r="CH290" s="92"/>
      <c r="CI290" s="92" t="s">
        <v>2011</v>
      </c>
    </row>
    <row r="291" spans="1:87" ht="14.5" hidden="1" customHeight="1">
      <c r="A291" s="69" t="s">
        <v>2306</v>
      </c>
      <c r="B291" s="69">
        <v>288</v>
      </c>
      <c r="C291" s="92"/>
      <c r="D291" s="92" t="s">
        <v>2028</v>
      </c>
      <c r="E291" s="92" t="s">
        <v>2029</v>
      </c>
      <c r="F291" s="93" t="s">
        <v>450</v>
      </c>
      <c r="G291" s="5" t="s">
        <v>1063</v>
      </c>
      <c r="H291" s="92"/>
      <c r="I291" s="92"/>
      <c r="J291" s="94"/>
      <c r="K291" s="92"/>
      <c r="L291" s="92" t="s">
        <v>430</v>
      </c>
      <c r="M291" s="92" t="e">
        <f t="shared" si="38"/>
        <v>#N/A</v>
      </c>
      <c r="N291" s="92"/>
      <c r="O291" s="82" t="s">
        <v>464</v>
      </c>
      <c r="P291" s="92"/>
      <c r="Q291" s="92" t="s">
        <v>2312</v>
      </c>
      <c r="R291" s="92" t="s">
        <v>469</v>
      </c>
      <c r="S291" s="92" t="s">
        <v>2030</v>
      </c>
      <c r="T291" s="92"/>
      <c r="U291" s="92" t="s">
        <v>499</v>
      </c>
      <c r="V291" s="92"/>
      <c r="W291" s="95" t="s">
        <v>1990</v>
      </c>
      <c r="X291" s="128"/>
      <c r="Y291" s="92"/>
      <c r="Z291" s="92" t="s">
        <v>484</v>
      </c>
      <c r="AA291" s="92" t="s">
        <v>484</v>
      </c>
      <c r="AB291" s="92" t="s">
        <v>485</v>
      </c>
      <c r="AC291" s="92" t="s">
        <v>484</v>
      </c>
      <c r="AD291" s="92"/>
      <c r="AE291" s="92" t="s">
        <v>2003</v>
      </c>
      <c r="AF291" s="92"/>
      <c r="AG291" s="92"/>
      <c r="AH291" s="92"/>
      <c r="AI291" s="92"/>
      <c r="AJ291" s="92" t="s">
        <v>485</v>
      </c>
      <c r="AK291" s="92" t="s">
        <v>485</v>
      </c>
      <c r="AL291" s="92"/>
      <c r="AM291" s="92"/>
      <c r="AN291" s="92"/>
      <c r="AO291" s="92"/>
      <c r="AP291" s="92"/>
      <c r="AQ291" s="92" t="s">
        <v>477</v>
      </c>
      <c r="AR291" s="92" t="s">
        <v>452</v>
      </c>
      <c r="AS291" s="92" t="s">
        <v>1327</v>
      </c>
      <c r="AT291" s="92" t="s">
        <v>1915</v>
      </c>
      <c r="AU291" s="92" t="s">
        <v>1915</v>
      </c>
      <c r="AV291" s="92" t="s">
        <v>2005</v>
      </c>
      <c r="AW291" s="92" t="s">
        <v>2006</v>
      </c>
      <c r="AX291" s="92">
        <v>2025</v>
      </c>
      <c r="AY291" s="92"/>
      <c r="AZ291" s="92" t="s">
        <v>1736</v>
      </c>
      <c r="BA291" s="92"/>
      <c r="BB291" s="92"/>
      <c r="BC291" s="92"/>
      <c r="BD291" s="92"/>
      <c r="BE291" s="92"/>
      <c r="BF291" s="92"/>
      <c r="BG291" s="92"/>
      <c r="BH291" s="92"/>
      <c r="BI291" s="92" t="s">
        <v>2031</v>
      </c>
      <c r="BJ291" s="92" t="s">
        <v>484</v>
      </c>
      <c r="BK291" s="92"/>
      <c r="BL291" s="92"/>
      <c r="BM291" s="92"/>
      <c r="BN291" s="92"/>
      <c r="BO291" s="92"/>
      <c r="BP291" s="92"/>
      <c r="BQ291" s="92"/>
      <c r="BR291" s="92"/>
      <c r="BS291" s="92"/>
      <c r="BT291" s="92"/>
      <c r="BU291" s="92"/>
      <c r="BV291" s="92"/>
      <c r="BW291" s="92"/>
      <c r="BX291" s="92"/>
      <c r="BY291" s="92"/>
      <c r="BZ291" s="92"/>
      <c r="CA291" s="92" t="s">
        <v>489</v>
      </c>
      <c r="CB291" s="92" t="s">
        <v>2032</v>
      </c>
      <c r="CC291" s="92" t="s">
        <v>2033</v>
      </c>
      <c r="CD291" s="92" t="s">
        <v>484</v>
      </c>
      <c r="CE291" s="92" t="s">
        <v>2009</v>
      </c>
      <c r="CF291" s="92" t="s">
        <v>484</v>
      </c>
      <c r="CG291" s="92" t="s">
        <v>2010</v>
      </c>
      <c r="CH291" s="92"/>
      <c r="CI291" s="92" t="s">
        <v>2011</v>
      </c>
    </row>
    <row r="292" spans="1:87" ht="14.5" hidden="1" customHeight="1">
      <c r="A292" s="69" t="s">
        <v>2306</v>
      </c>
      <c r="B292" s="69">
        <v>289</v>
      </c>
      <c r="C292" s="92"/>
      <c r="D292" s="92" t="s">
        <v>2034</v>
      </c>
      <c r="E292" s="92" t="s">
        <v>2035</v>
      </c>
      <c r="F292" s="93" t="s">
        <v>450</v>
      </c>
      <c r="G292" s="5" t="s">
        <v>1063</v>
      </c>
      <c r="H292" s="92"/>
      <c r="I292" s="92"/>
      <c r="J292" s="94"/>
      <c r="K292" s="92"/>
      <c r="L292" s="92" t="s">
        <v>430</v>
      </c>
      <c r="M292" s="92" t="e">
        <f t="shared" si="38"/>
        <v>#N/A</v>
      </c>
      <c r="N292" s="92"/>
      <c r="O292" s="82" t="s">
        <v>464</v>
      </c>
      <c r="P292" s="92"/>
      <c r="Q292" s="92" t="s">
        <v>2312</v>
      </c>
      <c r="R292" s="92" t="s">
        <v>469</v>
      </c>
      <c r="S292" s="92" t="s">
        <v>2030</v>
      </c>
      <c r="T292" s="92"/>
      <c r="U292" s="92" t="s">
        <v>499</v>
      </c>
      <c r="V292" s="92"/>
      <c r="W292" s="95" t="s">
        <v>2036</v>
      </c>
      <c r="X292" s="128"/>
      <c r="Y292" s="92"/>
      <c r="Z292" s="92" t="s">
        <v>484</v>
      </c>
      <c r="AA292" s="92" t="s">
        <v>484</v>
      </c>
      <c r="AB292" s="92" t="s">
        <v>485</v>
      </c>
      <c r="AC292" s="92" t="s">
        <v>484</v>
      </c>
      <c r="AD292" s="92"/>
      <c r="AE292" s="92" t="s">
        <v>2003</v>
      </c>
      <c r="AF292" s="92"/>
      <c r="AG292" s="92"/>
      <c r="AH292" s="92"/>
      <c r="AI292" s="92"/>
      <c r="AJ292" s="92" t="s">
        <v>485</v>
      </c>
      <c r="AK292" s="92" t="s">
        <v>485</v>
      </c>
      <c r="AL292" s="92"/>
      <c r="AM292" s="92"/>
      <c r="AN292" s="92"/>
      <c r="AO292" s="92"/>
      <c r="AP292" s="92"/>
      <c r="AQ292" s="92" t="s">
        <v>477</v>
      </c>
      <c r="AR292" s="92" t="s">
        <v>452</v>
      </c>
      <c r="AS292" s="92" t="s">
        <v>1327</v>
      </c>
      <c r="AT292" s="92" t="s">
        <v>1915</v>
      </c>
      <c r="AU292" s="92" t="s">
        <v>1915</v>
      </c>
      <c r="AV292" s="92" t="s">
        <v>2005</v>
      </c>
      <c r="AW292" s="92" t="s">
        <v>2006</v>
      </c>
      <c r="AX292" s="92">
        <v>2025</v>
      </c>
      <c r="AY292" s="92"/>
      <c r="AZ292" s="92" t="s">
        <v>1736</v>
      </c>
      <c r="BA292" s="92"/>
      <c r="BB292" s="92"/>
      <c r="BC292" s="92"/>
      <c r="BD292" s="92"/>
      <c r="BE292" s="92"/>
      <c r="BF292" s="92"/>
      <c r="BG292" s="92"/>
      <c r="BH292" s="92"/>
      <c r="BI292" s="92" t="s">
        <v>2031</v>
      </c>
      <c r="BJ292" s="92" t="s">
        <v>484</v>
      </c>
      <c r="BK292" s="92"/>
      <c r="BL292" s="92"/>
      <c r="BM292" s="92"/>
      <c r="BN292" s="92"/>
      <c r="BO292" s="92"/>
      <c r="BP292" s="92"/>
      <c r="BQ292" s="92"/>
      <c r="BR292" s="92"/>
      <c r="BS292" s="92"/>
      <c r="BT292" s="92"/>
      <c r="BU292" s="92"/>
      <c r="BV292" s="92"/>
      <c r="BW292" s="92"/>
      <c r="BX292" s="92"/>
      <c r="BY292" s="92"/>
      <c r="BZ292" s="92"/>
      <c r="CA292" s="92" t="s">
        <v>489</v>
      </c>
      <c r="CB292" s="92" t="s">
        <v>2032</v>
      </c>
      <c r="CC292" s="92" t="s">
        <v>2033</v>
      </c>
      <c r="CD292" s="92" t="s">
        <v>484</v>
      </c>
      <c r="CE292" s="92" t="s">
        <v>2009</v>
      </c>
      <c r="CF292" s="92" t="s">
        <v>484</v>
      </c>
      <c r="CG292" s="92" t="s">
        <v>2010</v>
      </c>
      <c r="CH292" s="92"/>
      <c r="CI292" s="92" t="s">
        <v>2011</v>
      </c>
    </row>
    <row r="293" spans="1:87" ht="14.5" hidden="1" customHeight="1">
      <c r="A293" s="69" t="s">
        <v>2306</v>
      </c>
      <c r="B293" s="69">
        <v>290</v>
      </c>
      <c r="C293" s="92"/>
      <c r="D293" s="92" t="s">
        <v>2037</v>
      </c>
      <c r="E293" s="92" t="s">
        <v>2038</v>
      </c>
      <c r="F293" s="93" t="s">
        <v>450</v>
      </c>
      <c r="G293" s="5" t="s">
        <v>1063</v>
      </c>
      <c r="H293" s="92"/>
      <c r="I293" s="92"/>
      <c r="J293" s="94"/>
      <c r="K293" s="92"/>
      <c r="L293" s="92" t="s">
        <v>430</v>
      </c>
      <c r="M293" s="92" t="e">
        <f t="shared" si="38"/>
        <v>#N/A</v>
      </c>
      <c r="N293" s="92"/>
      <c r="O293" s="82" t="s">
        <v>464</v>
      </c>
      <c r="P293" s="92"/>
      <c r="Q293" s="92" t="s">
        <v>2313</v>
      </c>
      <c r="R293" s="92" t="s">
        <v>469</v>
      </c>
      <c r="S293" s="92" t="s">
        <v>237</v>
      </c>
      <c r="T293" s="92"/>
      <c r="U293" s="92" t="s">
        <v>499</v>
      </c>
      <c r="V293" s="92"/>
      <c r="W293" s="95" t="s">
        <v>2039</v>
      </c>
      <c r="X293" s="128"/>
      <c r="Y293" s="92"/>
      <c r="Z293" s="92" t="s">
        <v>484</v>
      </c>
      <c r="AA293" s="92" t="s">
        <v>484</v>
      </c>
      <c r="AB293" s="92" t="s">
        <v>485</v>
      </c>
      <c r="AC293" s="92" t="s">
        <v>484</v>
      </c>
      <c r="AD293" s="92"/>
      <c r="AE293" s="92" t="s">
        <v>2003</v>
      </c>
      <c r="AF293" s="92"/>
      <c r="AG293" s="92"/>
      <c r="AH293" s="92"/>
      <c r="AI293" s="92"/>
      <c r="AJ293" s="92" t="s">
        <v>485</v>
      </c>
      <c r="AK293" s="92" t="s">
        <v>485</v>
      </c>
      <c r="AL293" s="92"/>
      <c r="AM293" s="92"/>
      <c r="AN293" s="92"/>
      <c r="AO293" s="92"/>
      <c r="AP293" s="92"/>
      <c r="AQ293" s="92" t="s">
        <v>477</v>
      </c>
      <c r="AR293" s="92" t="s">
        <v>452</v>
      </c>
      <c r="AS293" s="92" t="s">
        <v>1327</v>
      </c>
      <c r="AT293" s="92" t="s">
        <v>1915</v>
      </c>
      <c r="AU293" s="92" t="s">
        <v>1915</v>
      </c>
      <c r="AV293" s="92" t="s">
        <v>2005</v>
      </c>
      <c r="AW293" s="92" t="s">
        <v>2006</v>
      </c>
      <c r="AX293" s="92">
        <v>2025</v>
      </c>
      <c r="AY293" s="92"/>
      <c r="AZ293" s="92" t="s">
        <v>1736</v>
      </c>
      <c r="BA293" s="92"/>
      <c r="BB293" s="92"/>
      <c r="BC293" s="92"/>
      <c r="BD293" s="92"/>
      <c r="BE293" s="92"/>
      <c r="BF293" s="92"/>
      <c r="BG293" s="92"/>
      <c r="BH293" s="92"/>
      <c r="BI293" s="92" t="s">
        <v>2031</v>
      </c>
      <c r="BJ293" s="92" t="s">
        <v>484</v>
      </c>
      <c r="BK293" s="92"/>
      <c r="BL293" s="92"/>
      <c r="BM293" s="92"/>
      <c r="BN293" s="92"/>
      <c r="BO293" s="92"/>
      <c r="BP293" s="92"/>
      <c r="BQ293" s="92"/>
      <c r="BR293" s="92"/>
      <c r="BS293" s="92"/>
      <c r="BT293" s="92"/>
      <c r="BU293" s="92"/>
      <c r="BV293" s="92"/>
      <c r="BW293" s="92"/>
      <c r="BX293" s="92"/>
      <c r="BY293" s="92"/>
      <c r="BZ293" s="92"/>
      <c r="CA293" s="92" t="s">
        <v>489</v>
      </c>
      <c r="CB293" s="92" t="s">
        <v>2040</v>
      </c>
      <c r="CC293" s="92" t="s">
        <v>2041</v>
      </c>
      <c r="CD293" s="92" t="s">
        <v>484</v>
      </c>
      <c r="CE293" s="92" t="s">
        <v>2009</v>
      </c>
      <c r="CF293" s="92" t="s">
        <v>484</v>
      </c>
      <c r="CG293" s="92" t="s">
        <v>2010</v>
      </c>
      <c r="CH293" s="92"/>
      <c r="CI293" s="92" t="s">
        <v>2011</v>
      </c>
    </row>
    <row r="294" spans="1:87" ht="14.5" hidden="1" customHeight="1">
      <c r="A294" s="69" t="s">
        <v>2306</v>
      </c>
      <c r="B294" s="69">
        <v>291</v>
      </c>
      <c r="C294" s="92"/>
      <c r="D294" s="92" t="s">
        <v>2042</v>
      </c>
      <c r="E294" s="92" t="s">
        <v>2043</v>
      </c>
      <c r="F294" s="93" t="s">
        <v>450</v>
      </c>
      <c r="G294" s="5" t="s">
        <v>1063</v>
      </c>
      <c r="H294" s="92"/>
      <c r="I294" s="92"/>
      <c r="J294" s="94"/>
      <c r="K294" s="92"/>
      <c r="L294" s="92" t="s">
        <v>430</v>
      </c>
      <c r="M294" s="92" t="e">
        <f t="shared" si="38"/>
        <v>#N/A</v>
      </c>
      <c r="N294" s="92"/>
      <c r="O294" s="82" t="s">
        <v>464</v>
      </c>
      <c r="P294" s="92"/>
      <c r="Q294" s="92" t="s">
        <v>2314</v>
      </c>
      <c r="R294" s="92" t="s">
        <v>469</v>
      </c>
      <c r="S294" s="92" t="s">
        <v>237</v>
      </c>
      <c r="T294" s="92"/>
      <c r="U294" s="92" t="s">
        <v>499</v>
      </c>
      <c r="V294" s="92"/>
      <c r="W294" s="95" t="s">
        <v>2045</v>
      </c>
      <c r="X294" s="128"/>
      <c r="Y294" s="92"/>
      <c r="Z294" s="92" t="s">
        <v>484</v>
      </c>
      <c r="AA294" s="92" t="s">
        <v>484</v>
      </c>
      <c r="AB294" s="92" t="s">
        <v>485</v>
      </c>
      <c r="AC294" s="92" t="s">
        <v>484</v>
      </c>
      <c r="AD294" s="92"/>
      <c r="AE294" s="92" t="s">
        <v>2003</v>
      </c>
      <c r="AF294" s="92"/>
      <c r="AG294" s="92"/>
      <c r="AH294" s="92"/>
      <c r="AI294" s="92"/>
      <c r="AJ294" s="92" t="s">
        <v>485</v>
      </c>
      <c r="AK294" s="92" t="s">
        <v>485</v>
      </c>
      <c r="AL294" s="92"/>
      <c r="AM294" s="92"/>
      <c r="AN294" s="92"/>
      <c r="AO294" s="92"/>
      <c r="AP294" s="92"/>
      <c r="AQ294" s="92" t="s">
        <v>477</v>
      </c>
      <c r="AR294" s="92" t="s">
        <v>452</v>
      </c>
      <c r="AS294" s="92" t="s">
        <v>1327</v>
      </c>
      <c r="AT294" s="92" t="s">
        <v>1915</v>
      </c>
      <c r="AU294" s="92" t="s">
        <v>1915</v>
      </c>
      <c r="AV294" s="92" t="s">
        <v>2005</v>
      </c>
      <c r="AW294" s="92" t="s">
        <v>2006</v>
      </c>
      <c r="AX294" s="92">
        <v>2025</v>
      </c>
      <c r="AY294" s="92"/>
      <c r="AZ294" s="92" t="s">
        <v>1736</v>
      </c>
      <c r="BA294" s="92"/>
      <c r="BB294" s="92"/>
      <c r="BC294" s="92"/>
      <c r="BD294" s="92"/>
      <c r="BE294" s="92"/>
      <c r="BF294" s="92"/>
      <c r="BG294" s="92"/>
      <c r="BH294" s="92"/>
      <c r="BI294" s="92" t="s">
        <v>2031</v>
      </c>
      <c r="BJ294" s="92" t="s">
        <v>484</v>
      </c>
      <c r="BK294" s="92"/>
      <c r="BL294" s="92"/>
      <c r="BM294" s="92"/>
      <c r="BN294" s="92"/>
      <c r="BO294" s="92"/>
      <c r="BP294" s="92"/>
      <c r="BQ294" s="92"/>
      <c r="BR294" s="92"/>
      <c r="BS294" s="92"/>
      <c r="BT294" s="92"/>
      <c r="BU294" s="92"/>
      <c r="BV294" s="92"/>
      <c r="BW294" s="92"/>
      <c r="BX294" s="92"/>
      <c r="BY294" s="92"/>
      <c r="BZ294" s="92"/>
      <c r="CA294" s="92" t="s">
        <v>489</v>
      </c>
      <c r="CB294" s="92" t="s">
        <v>2046</v>
      </c>
      <c r="CC294" s="92" t="s">
        <v>2044</v>
      </c>
      <c r="CD294" s="92" t="s">
        <v>484</v>
      </c>
      <c r="CE294" s="92" t="s">
        <v>2009</v>
      </c>
      <c r="CF294" s="92" t="s">
        <v>484</v>
      </c>
      <c r="CG294" s="92" t="s">
        <v>2010</v>
      </c>
      <c r="CH294" s="92"/>
      <c r="CI294" s="92" t="s">
        <v>2011</v>
      </c>
    </row>
    <row r="295" spans="1:87" ht="14.5" hidden="1" customHeight="1">
      <c r="A295" s="69" t="s">
        <v>2306</v>
      </c>
      <c r="B295" s="69">
        <v>292</v>
      </c>
      <c r="C295" s="92"/>
      <c r="D295" s="92" t="s">
        <v>2047</v>
      </c>
      <c r="E295" s="92" t="s">
        <v>2048</v>
      </c>
      <c r="F295" s="93" t="s">
        <v>450</v>
      </c>
      <c r="G295" s="5" t="s">
        <v>1063</v>
      </c>
      <c r="H295" s="92"/>
      <c r="I295" s="92"/>
      <c r="J295" s="94"/>
      <c r="K295" s="92"/>
      <c r="L295" s="92" t="s">
        <v>430</v>
      </c>
      <c r="M295" s="92" t="e">
        <f t="shared" si="38"/>
        <v>#N/A</v>
      </c>
      <c r="N295" s="92"/>
      <c r="O295" s="82" t="s">
        <v>464</v>
      </c>
      <c r="P295" s="92"/>
      <c r="Q295" s="92" t="s">
        <v>2315</v>
      </c>
      <c r="R295" s="92" t="s">
        <v>1319</v>
      </c>
      <c r="S295" s="92" t="s">
        <v>2049</v>
      </c>
      <c r="T295" s="92"/>
      <c r="U295" s="92" t="s">
        <v>2050</v>
      </c>
      <c r="V295" s="92"/>
      <c r="W295" s="95" t="s">
        <v>2052</v>
      </c>
      <c r="X295" s="128"/>
      <c r="Y295" s="92"/>
      <c r="Z295" s="92" t="s">
        <v>484</v>
      </c>
      <c r="AA295" s="92" t="s">
        <v>484</v>
      </c>
      <c r="AB295" s="92" t="s">
        <v>485</v>
      </c>
      <c r="AC295" s="92" t="s">
        <v>484</v>
      </c>
      <c r="AD295" s="92"/>
      <c r="AE295" s="92" t="s">
        <v>2003</v>
      </c>
      <c r="AF295" s="92"/>
      <c r="AG295" s="92"/>
      <c r="AH295" s="92"/>
      <c r="AI295" s="92"/>
      <c r="AJ295" s="92" t="s">
        <v>485</v>
      </c>
      <c r="AK295" s="92" t="s">
        <v>485</v>
      </c>
      <c r="AL295" s="92"/>
      <c r="AM295" s="92"/>
      <c r="AN295" s="92"/>
      <c r="AO295" s="92"/>
      <c r="AP295" s="92"/>
      <c r="AQ295" s="92" t="s">
        <v>1970</v>
      </c>
      <c r="AR295" s="92" t="s">
        <v>452</v>
      </c>
      <c r="AS295" s="92" t="s">
        <v>1327</v>
      </c>
      <c r="AT295" s="92" t="s">
        <v>1915</v>
      </c>
      <c r="AU295" s="92" t="s">
        <v>1915</v>
      </c>
      <c r="AV295" s="92" t="s">
        <v>2005</v>
      </c>
      <c r="AW295" s="92" t="s">
        <v>2006</v>
      </c>
      <c r="AX295" s="92">
        <v>2025</v>
      </c>
      <c r="AY295" s="92"/>
      <c r="AZ295" s="92" t="s">
        <v>1736</v>
      </c>
      <c r="BA295" s="92"/>
      <c r="BB295" s="92"/>
      <c r="BC295" s="92"/>
      <c r="BD295" s="92"/>
      <c r="BE295" s="92"/>
      <c r="BF295" s="92"/>
      <c r="BG295" s="92"/>
      <c r="BH295" s="92"/>
      <c r="BI295" s="92" t="s">
        <v>2051</v>
      </c>
      <c r="BJ295" s="92" t="s">
        <v>484</v>
      </c>
      <c r="BK295" s="92"/>
      <c r="BL295" s="92"/>
      <c r="BM295" s="92"/>
      <c r="BN295" s="92"/>
      <c r="BO295" s="92"/>
      <c r="BP295" s="92"/>
      <c r="BQ295" s="92"/>
      <c r="BR295" s="92"/>
      <c r="BS295" s="92"/>
      <c r="BT295" s="92"/>
      <c r="BU295" s="92"/>
      <c r="BV295" s="92"/>
      <c r="BW295" s="92"/>
      <c r="BX295" s="92"/>
      <c r="BY295" s="92"/>
      <c r="BZ295" s="92"/>
      <c r="CA295" s="92" t="s">
        <v>489</v>
      </c>
      <c r="CB295" s="92" t="s">
        <v>2053</v>
      </c>
      <c r="CC295" s="92" t="s">
        <v>2054</v>
      </c>
      <c r="CD295" s="92" t="s">
        <v>484</v>
      </c>
      <c r="CE295" s="92" t="s">
        <v>2009</v>
      </c>
      <c r="CF295" s="92" t="s">
        <v>484</v>
      </c>
      <c r="CG295" s="92" t="s">
        <v>2010</v>
      </c>
      <c r="CH295" s="92"/>
      <c r="CI295" s="92" t="s">
        <v>2011</v>
      </c>
    </row>
    <row r="296" spans="1:87" ht="14.5" hidden="1" customHeight="1">
      <c r="A296" s="69" t="s">
        <v>2306</v>
      </c>
      <c r="B296" s="69">
        <v>293</v>
      </c>
      <c r="C296" s="92"/>
      <c r="D296" s="92" t="s">
        <v>2055</v>
      </c>
      <c r="E296" s="92" t="s">
        <v>2056</v>
      </c>
      <c r="F296" s="93" t="s">
        <v>450</v>
      </c>
      <c r="G296" s="5" t="s">
        <v>1063</v>
      </c>
      <c r="H296" s="92"/>
      <c r="I296" s="92"/>
      <c r="J296" s="94"/>
      <c r="K296" s="92"/>
      <c r="L296" s="92" t="s">
        <v>430</v>
      </c>
      <c r="M296" s="92" t="e">
        <f t="shared" si="38"/>
        <v>#N/A</v>
      </c>
      <c r="N296" s="92"/>
      <c r="O296" s="82" t="s">
        <v>464</v>
      </c>
      <c r="P296" s="92"/>
      <c r="Q296" s="92" t="s">
        <v>2316</v>
      </c>
      <c r="R296" s="92" t="s">
        <v>469</v>
      </c>
      <c r="S296" s="92" t="s">
        <v>2057</v>
      </c>
      <c r="T296" s="92"/>
      <c r="U296" s="92" t="s">
        <v>2000</v>
      </c>
      <c r="V296" s="92"/>
      <c r="W296" s="95" t="s">
        <v>2059</v>
      </c>
      <c r="X296" s="128"/>
      <c r="Y296" s="92"/>
      <c r="Z296" s="92" t="s">
        <v>484</v>
      </c>
      <c r="AA296" s="92" t="s">
        <v>484</v>
      </c>
      <c r="AB296" s="92" t="s">
        <v>485</v>
      </c>
      <c r="AC296" s="92" t="s">
        <v>484</v>
      </c>
      <c r="AD296" s="92"/>
      <c r="AE296" s="92" t="s">
        <v>2003</v>
      </c>
      <c r="AF296" s="92"/>
      <c r="AG296" s="92"/>
      <c r="AH296" s="92"/>
      <c r="AI296" s="92"/>
      <c r="AJ296" s="92" t="s">
        <v>485</v>
      </c>
      <c r="AK296" s="92" t="s">
        <v>485</v>
      </c>
      <c r="AL296" s="92"/>
      <c r="AM296" s="92"/>
      <c r="AN296" s="92"/>
      <c r="AO296" s="92"/>
      <c r="AP296" s="92"/>
      <c r="AQ296" s="92" t="s">
        <v>2060</v>
      </c>
      <c r="AR296" s="92" t="s">
        <v>452</v>
      </c>
      <c r="AS296" s="92" t="s">
        <v>1327</v>
      </c>
      <c r="AT296" s="92" t="s">
        <v>1915</v>
      </c>
      <c r="AU296" s="92" t="s">
        <v>1915</v>
      </c>
      <c r="AV296" s="92" t="s">
        <v>2005</v>
      </c>
      <c r="AW296" s="92" t="s">
        <v>2006</v>
      </c>
      <c r="AX296" s="92">
        <v>2025</v>
      </c>
      <c r="AY296" s="92"/>
      <c r="AZ296" s="92" t="s">
        <v>1736</v>
      </c>
      <c r="BA296" s="92"/>
      <c r="BB296" s="92"/>
      <c r="BC296" s="92"/>
      <c r="BD296" s="92"/>
      <c r="BE296" s="92"/>
      <c r="BF296" s="92"/>
      <c r="BG296" s="92"/>
      <c r="BH296" s="92"/>
      <c r="BI296" s="92" t="s">
        <v>2058</v>
      </c>
      <c r="BJ296" s="92" t="s">
        <v>484</v>
      </c>
      <c r="BK296" s="92"/>
      <c r="BL296" s="92"/>
      <c r="BM296" s="92"/>
      <c r="BN296" s="92"/>
      <c r="BO296" s="92"/>
      <c r="BP296" s="92"/>
      <c r="BQ296" s="92"/>
      <c r="BR296" s="92"/>
      <c r="BS296" s="92"/>
      <c r="BT296" s="92"/>
      <c r="BU296" s="92"/>
      <c r="BV296" s="92"/>
      <c r="BW296" s="92"/>
      <c r="BX296" s="92"/>
      <c r="BY296" s="92"/>
      <c r="BZ296" s="92"/>
      <c r="CA296" s="92" t="s">
        <v>489</v>
      </c>
      <c r="CB296" s="92" t="s">
        <v>2061</v>
      </c>
      <c r="CC296" s="92" t="s">
        <v>2062</v>
      </c>
      <c r="CD296" s="92" t="s">
        <v>484</v>
      </c>
      <c r="CE296" s="92" t="s">
        <v>2009</v>
      </c>
      <c r="CF296" s="92" t="s">
        <v>484</v>
      </c>
      <c r="CG296" s="92" t="s">
        <v>2010</v>
      </c>
      <c r="CH296" s="92"/>
      <c r="CI296" s="92" t="s">
        <v>2011</v>
      </c>
    </row>
    <row r="297" spans="1:87" ht="14.5" hidden="1" customHeight="1">
      <c r="A297" s="69" t="s">
        <v>2306</v>
      </c>
      <c r="B297" s="69">
        <v>294</v>
      </c>
      <c r="C297" s="92" t="s">
        <v>2349</v>
      </c>
      <c r="D297" s="92" t="s">
        <v>2063</v>
      </c>
      <c r="E297" s="92" t="s">
        <v>2064</v>
      </c>
      <c r="F297" s="93" t="s">
        <v>450</v>
      </c>
      <c r="G297" s="5" t="s">
        <v>1063</v>
      </c>
      <c r="H297" s="92"/>
      <c r="I297" s="92"/>
      <c r="J297" s="94"/>
      <c r="K297" s="92"/>
      <c r="L297" s="92" t="s">
        <v>430</v>
      </c>
      <c r="M297" s="92" t="e">
        <f t="shared" si="38"/>
        <v>#N/A</v>
      </c>
      <c r="N297" s="92"/>
      <c r="O297" s="82" t="s">
        <v>464</v>
      </c>
      <c r="P297" s="92"/>
      <c r="Q297" s="92" t="s">
        <v>2317</v>
      </c>
      <c r="R297" s="92" t="s">
        <v>469</v>
      </c>
      <c r="S297" s="92" t="s">
        <v>2065</v>
      </c>
      <c r="T297" s="92"/>
      <c r="U297" s="92" t="s">
        <v>1969</v>
      </c>
      <c r="V297" s="92"/>
      <c r="W297" s="95" t="s">
        <v>2066</v>
      </c>
      <c r="X297" s="128"/>
      <c r="Y297" s="92"/>
      <c r="Z297" s="92" t="s">
        <v>484</v>
      </c>
      <c r="AA297" s="92" t="s">
        <v>484</v>
      </c>
      <c r="AB297" s="92" t="s">
        <v>485</v>
      </c>
      <c r="AC297" s="92" t="s">
        <v>484</v>
      </c>
      <c r="AD297" s="92"/>
      <c r="AE297" s="92" t="s">
        <v>2003</v>
      </c>
      <c r="AF297" s="92"/>
      <c r="AG297" s="92"/>
      <c r="AH297" s="92"/>
      <c r="AI297" s="92"/>
      <c r="AJ297" s="92" t="s">
        <v>485</v>
      </c>
      <c r="AK297" s="92" t="s">
        <v>485</v>
      </c>
      <c r="AL297" s="92"/>
      <c r="AM297" s="92"/>
      <c r="AN297" s="92"/>
      <c r="AO297" s="92"/>
      <c r="AP297" s="92"/>
      <c r="AQ297" s="92" t="s">
        <v>2060</v>
      </c>
      <c r="AR297" s="92" t="s">
        <v>452</v>
      </c>
      <c r="AS297" s="92" t="s">
        <v>1327</v>
      </c>
      <c r="AT297" s="92" t="s">
        <v>1915</v>
      </c>
      <c r="AU297" s="92" t="s">
        <v>1915</v>
      </c>
      <c r="AV297" s="92" t="s">
        <v>2005</v>
      </c>
      <c r="AW297" s="92" t="s">
        <v>2006</v>
      </c>
      <c r="AX297" s="92">
        <v>2025</v>
      </c>
      <c r="AY297" s="92"/>
      <c r="AZ297" s="92" t="s">
        <v>1736</v>
      </c>
      <c r="BA297" s="92"/>
      <c r="BB297" s="92"/>
      <c r="BC297" s="92"/>
      <c r="BD297" s="92"/>
      <c r="BE297" s="92"/>
      <c r="BF297" s="92"/>
      <c r="BG297" s="92"/>
      <c r="BH297" s="92"/>
      <c r="BI297" s="92" t="s">
        <v>2058</v>
      </c>
      <c r="BJ297" s="92" t="s">
        <v>484</v>
      </c>
      <c r="BK297" s="92"/>
      <c r="BL297" s="92"/>
      <c r="BM297" s="92"/>
      <c r="BN297" s="92"/>
      <c r="BO297" s="92"/>
      <c r="BP297" s="92"/>
      <c r="BQ297" s="92"/>
      <c r="BR297" s="92"/>
      <c r="BS297" s="92"/>
      <c r="BT297" s="92"/>
      <c r="BU297" s="92"/>
      <c r="BV297" s="92"/>
      <c r="BW297" s="92"/>
      <c r="BX297" s="92"/>
      <c r="BY297" s="92"/>
      <c r="BZ297" s="92"/>
      <c r="CA297" s="92" t="s">
        <v>489</v>
      </c>
      <c r="CB297" s="92" t="s">
        <v>2067</v>
      </c>
      <c r="CC297" s="92" t="s">
        <v>2068</v>
      </c>
      <c r="CD297" s="92" t="s">
        <v>484</v>
      </c>
      <c r="CE297" s="92" t="s">
        <v>2009</v>
      </c>
      <c r="CF297" s="92" t="s">
        <v>484</v>
      </c>
      <c r="CG297" s="92" t="s">
        <v>2010</v>
      </c>
      <c r="CH297" s="92"/>
      <c r="CI297" s="92" t="s">
        <v>2011</v>
      </c>
    </row>
    <row r="298" spans="1:87" ht="14.5" hidden="1" customHeight="1">
      <c r="A298" s="69" t="s">
        <v>2306</v>
      </c>
      <c r="B298" s="69">
        <v>295</v>
      </c>
      <c r="C298" s="92"/>
      <c r="D298" s="92" t="s">
        <v>2069</v>
      </c>
      <c r="E298" s="92" t="s">
        <v>2070</v>
      </c>
      <c r="F298" s="93" t="s">
        <v>450</v>
      </c>
      <c r="G298" s="5" t="s">
        <v>1063</v>
      </c>
      <c r="H298" s="92"/>
      <c r="I298" s="92"/>
      <c r="J298" s="94"/>
      <c r="K298" s="92"/>
      <c r="L298" s="92" t="s">
        <v>430</v>
      </c>
      <c r="M298" s="92" t="e">
        <f t="shared" si="38"/>
        <v>#N/A</v>
      </c>
      <c r="N298" s="92"/>
      <c r="O298" s="82" t="s">
        <v>464</v>
      </c>
      <c r="P298" s="92"/>
      <c r="Q298" s="92" t="s">
        <v>2318</v>
      </c>
      <c r="R298" s="92" t="s">
        <v>469</v>
      </c>
      <c r="S298" s="92" t="s">
        <v>2072</v>
      </c>
      <c r="T298" s="92"/>
      <c r="U298" s="92" t="s">
        <v>2050</v>
      </c>
      <c r="V298" s="92"/>
      <c r="W298" s="95" t="s">
        <v>2073</v>
      </c>
      <c r="X298" s="128"/>
      <c r="Y298" s="92"/>
      <c r="Z298" s="92" t="s">
        <v>484</v>
      </c>
      <c r="AA298" s="92" t="s">
        <v>484</v>
      </c>
      <c r="AB298" s="92" t="s">
        <v>485</v>
      </c>
      <c r="AC298" s="92" t="s">
        <v>484</v>
      </c>
      <c r="AD298" s="92"/>
      <c r="AE298" s="92" t="s">
        <v>2003</v>
      </c>
      <c r="AF298" s="92"/>
      <c r="AG298" s="92"/>
      <c r="AH298" s="92"/>
      <c r="AI298" s="92"/>
      <c r="AJ298" s="92" t="s">
        <v>485</v>
      </c>
      <c r="AK298" s="92" t="s">
        <v>485</v>
      </c>
      <c r="AL298" s="92"/>
      <c r="AM298" s="92"/>
      <c r="AN298" s="92"/>
      <c r="AO298" s="92"/>
      <c r="AP298" s="92"/>
      <c r="AQ298" s="92" t="s">
        <v>2060</v>
      </c>
      <c r="AR298" s="92" t="s">
        <v>452</v>
      </c>
      <c r="AS298" s="92" t="s">
        <v>1327</v>
      </c>
      <c r="AT298" s="92" t="s">
        <v>1915</v>
      </c>
      <c r="AU298" s="92" t="s">
        <v>1915</v>
      </c>
      <c r="AV298" s="92" t="s">
        <v>2005</v>
      </c>
      <c r="AW298" s="92" t="s">
        <v>2006</v>
      </c>
      <c r="AX298" s="92">
        <v>2025</v>
      </c>
      <c r="AY298" s="92"/>
      <c r="AZ298" s="92" t="s">
        <v>1736</v>
      </c>
      <c r="BA298" s="92"/>
      <c r="BB298" s="92"/>
      <c r="BC298" s="92"/>
      <c r="BD298" s="92"/>
      <c r="BE298" s="92"/>
      <c r="BF298" s="92"/>
      <c r="BG298" s="92"/>
      <c r="BH298" s="92"/>
      <c r="BI298" s="92" t="s">
        <v>2058</v>
      </c>
      <c r="BJ298" s="92" t="s">
        <v>484</v>
      </c>
      <c r="BK298" s="92"/>
      <c r="BL298" s="92"/>
      <c r="BM298" s="92"/>
      <c r="BN298" s="92"/>
      <c r="BO298" s="92"/>
      <c r="BP298" s="92"/>
      <c r="BQ298" s="92"/>
      <c r="BR298" s="92"/>
      <c r="BS298" s="92"/>
      <c r="BT298" s="92"/>
      <c r="BU298" s="92"/>
      <c r="BV298" s="92"/>
      <c r="BW298" s="92"/>
      <c r="BX298" s="92"/>
      <c r="BY298" s="92"/>
      <c r="BZ298" s="92"/>
      <c r="CA298" s="92" t="s">
        <v>489</v>
      </c>
      <c r="CB298" s="92" t="s">
        <v>2074</v>
      </c>
      <c r="CC298" s="92" t="s">
        <v>2071</v>
      </c>
      <c r="CD298" s="92" t="s">
        <v>484</v>
      </c>
      <c r="CE298" s="92" t="s">
        <v>2009</v>
      </c>
      <c r="CF298" s="92" t="s">
        <v>484</v>
      </c>
      <c r="CG298" s="92" t="s">
        <v>2010</v>
      </c>
      <c r="CH298" s="92"/>
      <c r="CI298" s="92" t="s">
        <v>2011</v>
      </c>
    </row>
    <row r="299" spans="1:87" ht="14.5" hidden="1" customHeight="1">
      <c r="A299" s="69" t="s">
        <v>2306</v>
      </c>
      <c r="B299" s="69">
        <v>296</v>
      </c>
      <c r="C299" s="92"/>
      <c r="D299" s="92" t="s">
        <v>2075</v>
      </c>
      <c r="E299" s="92" t="s">
        <v>2076</v>
      </c>
      <c r="F299" s="93" t="s">
        <v>450</v>
      </c>
      <c r="G299" s="5" t="s">
        <v>1063</v>
      </c>
      <c r="H299" s="92"/>
      <c r="I299" s="92"/>
      <c r="J299" s="94"/>
      <c r="K299" s="92"/>
      <c r="L299" s="92" t="s">
        <v>430</v>
      </c>
      <c r="M299" s="92" t="e">
        <f t="shared" si="38"/>
        <v>#N/A</v>
      </c>
      <c r="N299" s="92"/>
      <c r="O299" s="82" t="s">
        <v>464</v>
      </c>
      <c r="P299" s="92"/>
      <c r="Q299" s="92" t="s">
        <v>2318</v>
      </c>
      <c r="R299" s="92" t="s">
        <v>469</v>
      </c>
      <c r="S299" s="92" t="s">
        <v>2072</v>
      </c>
      <c r="T299" s="92"/>
      <c r="U299" s="92" t="s">
        <v>2050</v>
      </c>
      <c r="V299" s="92"/>
      <c r="W299" s="95" t="s">
        <v>2059</v>
      </c>
      <c r="X299" s="128"/>
      <c r="Y299" s="92"/>
      <c r="Z299" s="92" t="s">
        <v>484</v>
      </c>
      <c r="AA299" s="92" t="s">
        <v>484</v>
      </c>
      <c r="AB299" s="92" t="s">
        <v>485</v>
      </c>
      <c r="AC299" s="92" t="s">
        <v>484</v>
      </c>
      <c r="AD299" s="92"/>
      <c r="AE299" s="92" t="s">
        <v>2003</v>
      </c>
      <c r="AF299" s="92"/>
      <c r="AG299" s="92"/>
      <c r="AH299" s="92"/>
      <c r="AI299" s="92"/>
      <c r="AJ299" s="92" t="s">
        <v>485</v>
      </c>
      <c r="AK299" s="92" t="s">
        <v>485</v>
      </c>
      <c r="AL299" s="92"/>
      <c r="AM299" s="92"/>
      <c r="AN299" s="92"/>
      <c r="AO299" s="92"/>
      <c r="AP299" s="92"/>
      <c r="AQ299" s="92" t="s">
        <v>2060</v>
      </c>
      <c r="AR299" s="92" t="s">
        <v>452</v>
      </c>
      <c r="AS299" s="92" t="s">
        <v>1327</v>
      </c>
      <c r="AT299" s="92" t="s">
        <v>1915</v>
      </c>
      <c r="AU299" s="92" t="s">
        <v>1915</v>
      </c>
      <c r="AV299" s="92" t="s">
        <v>2005</v>
      </c>
      <c r="AW299" s="92" t="s">
        <v>2006</v>
      </c>
      <c r="AX299" s="92">
        <v>2025</v>
      </c>
      <c r="AY299" s="92"/>
      <c r="AZ299" s="92" t="s">
        <v>1736</v>
      </c>
      <c r="BA299" s="92"/>
      <c r="BB299" s="92"/>
      <c r="BC299" s="92"/>
      <c r="BD299" s="92"/>
      <c r="BE299" s="92"/>
      <c r="BF299" s="92"/>
      <c r="BG299" s="92"/>
      <c r="BH299" s="92"/>
      <c r="BI299" s="92" t="s">
        <v>2058</v>
      </c>
      <c r="BJ299" s="92" t="s">
        <v>484</v>
      </c>
      <c r="BK299" s="92"/>
      <c r="BL299" s="92"/>
      <c r="BM299" s="92"/>
      <c r="BN299" s="92"/>
      <c r="BO299" s="92"/>
      <c r="BP299" s="92"/>
      <c r="BQ299" s="92"/>
      <c r="BR299" s="92"/>
      <c r="BS299" s="92"/>
      <c r="BT299" s="92"/>
      <c r="BU299" s="92"/>
      <c r="BV299" s="92"/>
      <c r="BW299" s="92"/>
      <c r="BX299" s="92"/>
      <c r="BY299" s="92"/>
      <c r="BZ299" s="92"/>
      <c r="CA299" s="92" t="s">
        <v>489</v>
      </c>
      <c r="CB299" s="92" t="s">
        <v>2077</v>
      </c>
      <c r="CC299" s="92" t="s">
        <v>2071</v>
      </c>
      <c r="CD299" s="92" t="s">
        <v>484</v>
      </c>
      <c r="CE299" s="92" t="s">
        <v>2009</v>
      </c>
      <c r="CF299" s="92" t="s">
        <v>484</v>
      </c>
      <c r="CG299" s="92" t="s">
        <v>2010</v>
      </c>
      <c r="CH299" s="92"/>
      <c r="CI299" s="92" t="s">
        <v>2011</v>
      </c>
    </row>
    <row r="300" spans="1:87" ht="14.5" hidden="1" customHeight="1">
      <c r="A300" s="69" t="s">
        <v>2306</v>
      </c>
      <c r="B300" s="69">
        <v>297</v>
      </c>
      <c r="C300" s="92"/>
      <c r="D300" s="92" t="s">
        <v>2078</v>
      </c>
      <c r="E300" s="92" t="s">
        <v>2079</v>
      </c>
      <c r="F300" s="93" t="s">
        <v>1083</v>
      </c>
      <c r="G300" s="93" t="s">
        <v>1083</v>
      </c>
      <c r="H300" s="92"/>
      <c r="I300" s="92"/>
      <c r="J300" s="94"/>
      <c r="K300" s="92"/>
      <c r="L300" s="92" t="s">
        <v>1317</v>
      </c>
      <c r="M300" s="92" t="e">
        <f t="shared" si="38"/>
        <v>#N/A</v>
      </c>
      <c r="N300" s="92"/>
      <c r="O300" s="92" t="s">
        <v>2080</v>
      </c>
      <c r="P300" s="92"/>
      <c r="Q300" s="92" t="s">
        <v>2319</v>
      </c>
      <c r="R300" s="92" t="s">
        <v>224</v>
      </c>
      <c r="S300" s="92" t="s">
        <v>2081</v>
      </c>
      <c r="T300" s="92"/>
      <c r="U300" s="92" t="s">
        <v>499</v>
      </c>
      <c r="V300" s="92"/>
      <c r="W300" s="95" t="s">
        <v>2084</v>
      </c>
      <c r="X300" s="128"/>
      <c r="Y300" s="92"/>
      <c r="Z300" s="92" t="s">
        <v>2082</v>
      </c>
      <c r="AA300" s="92" t="s">
        <v>2083</v>
      </c>
      <c r="AB300" s="92" t="s">
        <v>434</v>
      </c>
      <c r="AC300" s="92" t="s">
        <v>434</v>
      </c>
      <c r="AD300" s="92"/>
      <c r="AE300" s="92" t="s">
        <v>2083</v>
      </c>
      <c r="AF300" s="92"/>
      <c r="AG300" s="92"/>
      <c r="AH300" s="92"/>
      <c r="AI300" s="92"/>
      <c r="AJ300" s="92" t="s">
        <v>2086</v>
      </c>
      <c r="AK300" s="92" t="s">
        <v>434</v>
      </c>
      <c r="AL300" s="92"/>
      <c r="AM300" s="92"/>
      <c r="AN300" s="92"/>
      <c r="AO300" s="92"/>
      <c r="AP300" s="92"/>
      <c r="AQ300" s="92" t="s">
        <v>477</v>
      </c>
      <c r="AR300" s="92" t="s">
        <v>550</v>
      </c>
      <c r="AS300" s="92" t="s">
        <v>434</v>
      </c>
      <c r="AT300" s="92" t="s">
        <v>434</v>
      </c>
      <c r="AU300" s="92" t="s">
        <v>434</v>
      </c>
      <c r="AV300" s="92" t="s">
        <v>434</v>
      </c>
      <c r="AW300" s="92" t="s">
        <v>434</v>
      </c>
      <c r="AX300" s="92">
        <v>2014</v>
      </c>
      <c r="AY300" s="92"/>
      <c r="AZ300" s="92" t="s">
        <v>2087</v>
      </c>
      <c r="BA300" s="92"/>
      <c r="BB300" s="92"/>
      <c r="BC300" s="92"/>
      <c r="BD300" s="92"/>
      <c r="BE300" s="92"/>
      <c r="BF300" s="92"/>
      <c r="BG300" s="92"/>
      <c r="BH300" s="92"/>
      <c r="BI300" s="92" t="s">
        <v>1323</v>
      </c>
      <c r="BJ300" s="92" t="s">
        <v>2085</v>
      </c>
      <c r="BK300" s="92"/>
      <c r="BL300" s="92"/>
      <c r="BM300" s="92"/>
      <c r="BN300" s="92"/>
      <c r="BO300" s="92"/>
      <c r="BP300" s="92"/>
      <c r="BQ300" s="92"/>
      <c r="BR300" s="92"/>
      <c r="BS300" s="92"/>
      <c r="BT300" s="92"/>
      <c r="BU300" s="92"/>
      <c r="BV300" s="92"/>
      <c r="BW300" s="92"/>
      <c r="BX300" s="92"/>
      <c r="BY300" s="92"/>
      <c r="BZ300" s="92"/>
      <c r="CA300" s="92" t="s">
        <v>1179</v>
      </c>
      <c r="CB300" s="92" t="s">
        <v>2088</v>
      </c>
      <c r="CC300" s="92" t="s">
        <v>2089</v>
      </c>
      <c r="CD300" s="92" t="s">
        <v>2090</v>
      </c>
      <c r="CE300" s="92" t="s">
        <v>2091</v>
      </c>
      <c r="CF300" s="92" t="s">
        <v>2092</v>
      </c>
      <c r="CG300" s="92" t="s">
        <v>2093</v>
      </c>
      <c r="CH300" s="92"/>
      <c r="CI300" s="92" t="s">
        <v>2094</v>
      </c>
    </row>
    <row r="301" spans="1:87" ht="14.5" customHeight="1">
      <c r="A301" s="69" t="s">
        <v>2306</v>
      </c>
      <c r="B301" s="69">
        <v>298</v>
      </c>
      <c r="C301" s="92"/>
      <c r="D301" s="92" t="s">
        <v>1047</v>
      </c>
      <c r="E301" s="92" t="s">
        <v>2095</v>
      </c>
      <c r="F301" s="93" t="s">
        <v>1083</v>
      </c>
      <c r="G301" s="93" t="s">
        <v>1083</v>
      </c>
      <c r="H301" s="92"/>
      <c r="I301" s="92"/>
      <c r="J301" s="94"/>
      <c r="K301" s="92"/>
      <c r="L301" s="92" t="s">
        <v>892</v>
      </c>
      <c r="M301" s="92" t="str">
        <f t="shared" si="38"/>
        <v>Some, small scale.</v>
      </c>
      <c r="N301" s="92"/>
      <c r="O301" s="92" t="s">
        <v>1035</v>
      </c>
      <c r="P301" s="92"/>
      <c r="Q301" s="92" t="s">
        <v>2320</v>
      </c>
      <c r="R301" s="92" t="s">
        <v>203</v>
      </c>
      <c r="S301" s="92" t="s">
        <v>2096</v>
      </c>
      <c r="T301" s="92"/>
      <c r="U301" s="92" t="s">
        <v>2097</v>
      </c>
      <c r="V301" s="92"/>
      <c r="W301" s="95">
        <v>3</v>
      </c>
      <c r="X301" s="128"/>
      <c r="Y301" s="92"/>
      <c r="Z301" s="92" t="s">
        <v>484</v>
      </c>
      <c r="AA301" s="92" t="s">
        <v>2098</v>
      </c>
      <c r="AB301" s="92" t="s">
        <v>484</v>
      </c>
      <c r="AC301" s="92" t="s">
        <v>2099</v>
      </c>
      <c r="AD301" s="92"/>
      <c r="AE301" s="92" t="s">
        <v>2102</v>
      </c>
      <c r="AF301" s="92"/>
      <c r="AG301" s="92"/>
      <c r="AH301" s="92"/>
      <c r="AI301" s="92"/>
      <c r="AJ301" s="92" t="s">
        <v>2103</v>
      </c>
      <c r="AK301" s="92" t="s">
        <v>484</v>
      </c>
      <c r="AL301" s="92"/>
      <c r="AM301" s="92"/>
      <c r="AN301" s="92"/>
      <c r="AO301" s="92"/>
      <c r="AP301" s="92"/>
      <c r="AQ301" s="92"/>
      <c r="AR301" s="92" t="s">
        <v>2104</v>
      </c>
      <c r="AS301" s="92" t="s">
        <v>1327</v>
      </c>
      <c r="AT301" s="92" t="s">
        <v>1915</v>
      </c>
      <c r="AU301" s="92">
        <v>2023</v>
      </c>
      <c r="AV301" s="92">
        <v>2023</v>
      </c>
      <c r="AW301" s="92" t="s">
        <v>2105</v>
      </c>
      <c r="AX301" s="92" t="s">
        <v>2106</v>
      </c>
      <c r="AY301" s="92"/>
      <c r="AZ301" s="92" t="s">
        <v>1736</v>
      </c>
      <c r="BA301" s="92"/>
      <c r="BB301" s="92"/>
      <c r="BC301" s="92"/>
      <c r="BD301" s="92"/>
      <c r="BE301" s="92"/>
      <c r="BF301" s="92"/>
      <c r="BG301" s="92"/>
      <c r="BH301" s="92"/>
      <c r="BI301" s="92" t="s">
        <v>2100</v>
      </c>
      <c r="BJ301" s="92" t="s">
        <v>2101</v>
      </c>
      <c r="BK301" s="92"/>
      <c r="BL301" s="92"/>
      <c r="BM301" s="92"/>
      <c r="BN301" s="92"/>
      <c r="BO301" s="92"/>
      <c r="BP301" s="92"/>
      <c r="BQ301" s="92"/>
      <c r="BR301" s="92"/>
      <c r="BS301" s="92"/>
      <c r="BT301" s="92"/>
      <c r="BU301" s="92"/>
      <c r="BV301" s="92"/>
      <c r="BW301" s="92"/>
      <c r="BX301" s="92"/>
      <c r="BY301" s="92"/>
      <c r="BZ301" s="92"/>
      <c r="CA301" s="92" t="s">
        <v>2107</v>
      </c>
      <c r="CB301" s="92" t="s">
        <v>2108</v>
      </c>
      <c r="CC301" s="92"/>
      <c r="CD301" s="92" t="s">
        <v>2109</v>
      </c>
      <c r="CE301" s="92" t="s">
        <v>2110</v>
      </c>
      <c r="CF301" s="92" t="s">
        <v>2111</v>
      </c>
      <c r="CG301" s="92" t="s">
        <v>2112</v>
      </c>
      <c r="CH301" s="92"/>
      <c r="CI301" s="92" t="s">
        <v>2113</v>
      </c>
    </row>
    <row r="302" spans="1:87" ht="14.5" customHeight="1">
      <c r="A302" s="69" t="s">
        <v>2306</v>
      </c>
      <c r="B302" s="69">
        <v>299</v>
      </c>
      <c r="C302" s="92"/>
      <c r="D302" s="92" t="s">
        <v>1048</v>
      </c>
      <c r="E302" s="92" t="s">
        <v>2114</v>
      </c>
      <c r="F302" s="93" t="s">
        <v>1083</v>
      </c>
      <c r="G302" s="93" t="s">
        <v>1083</v>
      </c>
      <c r="H302" s="92"/>
      <c r="I302" s="92"/>
      <c r="J302" s="94"/>
      <c r="K302" s="92"/>
      <c r="L302" s="92" t="s">
        <v>892</v>
      </c>
      <c r="M302" s="66"/>
      <c r="N302" s="92"/>
      <c r="O302" s="92" t="s">
        <v>1035</v>
      </c>
      <c r="P302" s="92"/>
      <c r="Q302" s="92" t="s">
        <v>2320</v>
      </c>
      <c r="R302" s="92" t="s">
        <v>2115</v>
      </c>
      <c r="S302" s="92" t="s">
        <v>2116</v>
      </c>
      <c r="T302" s="92"/>
      <c r="U302" s="92" t="s">
        <v>2117</v>
      </c>
      <c r="V302" s="92"/>
      <c r="W302" s="95">
        <v>13.5</v>
      </c>
      <c r="X302" s="128"/>
      <c r="Y302" s="92"/>
      <c r="Z302" s="92" t="s">
        <v>484</v>
      </c>
      <c r="AA302" s="92" t="s">
        <v>2118</v>
      </c>
      <c r="AB302" s="92"/>
      <c r="AC302" s="92"/>
      <c r="AD302" s="92"/>
      <c r="AE302" s="92" t="s">
        <v>2102</v>
      </c>
      <c r="AF302" s="92"/>
      <c r="AG302" s="92"/>
      <c r="AH302" s="92"/>
      <c r="AI302" s="92"/>
      <c r="AJ302" s="92" t="s">
        <v>2103</v>
      </c>
      <c r="AK302" s="92" t="s">
        <v>484</v>
      </c>
      <c r="AL302" s="92"/>
      <c r="AM302" s="92"/>
      <c r="AN302" s="92"/>
      <c r="AO302" s="92"/>
      <c r="AP302" s="92"/>
      <c r="AQ302" s="92" t="s">
        <v>484</v>
      </c>
      <c r="AR302" s="92" t="s">
        <v>2104</v>
      </c>
      <c r="AS302" s="92" t="s">
        <v>1327</v>
      </c>
      <c r="AT302" s="92" t="s">
        <v>1915</v>
      </c>
      <c r="AU302" s="92"/>
      <c r="AV302" s="92"/>
      <c r="AW302" s="92" t="s">
        <v>2122</v>
      </c>
      <c r="AX302" s="92"/>
      <c r="AY302" s="92"/>
      <c r="AZ302" s="92" t="s">
        <v>1736</v>
      </c>
      <c r="BA302" s="92"/>
      <c r="BB302" s="92"/>
      <c r="BC302" s="92"/>
      <c r="BD302" s="92"/>
      <c r="BE302" s="92"/>
      <c r="BF302" s="92"/>
      <c r="BG302" s="92"/>
      <c r="BH302" s="92"/>
      <c r="BI302" s="92" t="s">
        <v>2119</v>
      </c>
      <c r="BJ302" s="92" t="s">
        <v>2121</v>
      </c>
      <c r="BK302" s="92"/>
      <c r="BL302" s="92"/>
      <c r="BM302" s="92"/>
      <c r="BN302" s="92"/>
      <c r="BO302" s="92"/>
      <c r="BP302" s="92"/>
      <c r="BQ302" s="92"/>
      <c r="BR302" s="92"/>
      <c r="BS302" s="92"/>
      <c r="BT302" s="92"/>
      <c r="BU302" s="92"/>
      <c r="BV302" s="92"/>
      <c r="BW302" s="92"/>
      <c r="BX302" s="92"/>
      <c r="BY302" s="92"/>
      <c r="BZ302" s="92"/>
      <c r="CA302" s="92" t="s">
        <v>2123</v>
      </c>
      <c r="CB302" s="92" t="s">
        <v>484</v>
      </c>
      <c r="CC302" s="92" t="s">
        <v>2124</v>
      </c>
      <c r="CD302" s="92"/>
      <c r="CE302" s="92" t="s">
        <v>2125</v>
      </c>
      <c r="CF302" s="92"/>
      <c r="CG302" s="92" t="s">
        <v>2126</v>
      </c>
      <c r="CH302" s="92"/>
      <c r="CI302" s="92" t="s">
        <v>2127</v>
      </c>
    </row>
    <row r="303" spans="1:87" ht="14.5" hidden="1" customHeight="1">
      <c r="A303" s="69" t="s">
        <v>2306</v>
      </c>
      <c r="B303" s="69">
        <v>300</v>
      </c>
      <c r="C303" s="92"/>
      <c r="D303" s="92" t="s">
        <v>2128</v>
      </c>
      <c r="E303" s="92" t="s">
        <v>2129</v>
      </c>
      <c r="F303" s="93" t="s">
        <v>450</v>
      </c>
      <c r="G303" s="5" t="s">
        <v>1063</v>
      </c>
      <c r="H303" s="92"/>
      <c r="I303" s="92"/>
      <c r="J303" s="94"/>
      <c r="K303" s="92"/>
      <c r="L303" s="92" t="s">
        <v>430</v>
      </c>
      <c r="M303" s="92" t="e">
        <f t="shared" ref="M303:M308" si="39">INDEX(bangkok_range,MATCH($D303, bangkok_name,0), MATCH(M$4, bangkok_titles,0))</f>
        <v>#N/A</v>
      </c>
      <c r="N303" s="92"/>
      <c r="O303" s="92" t="s">
        <v>2130</v>
      </c>
      <c r="P303" s="92"/>
      <c r="Q303" s="92" t="s">
        <v>2321</v>
      </c>
      <c r="R303" s="92" t="s">
        <v>2131</v>
      </c>
      <c r="S303" s="92" t="s">
        <v>2132</v>
      </c>
      <c r="T303" s="92"/>
      <c r="U303" s="92" t="s">
        <v>2133</v>
      </c>
      <c r="V303" s="92"/>
      <c r="W303" s="95" t="s">
        <v>2135</v>
      </c>
      <c r="X303" s="128"/>
      <c r="Y303" s="92"/>
      <c r="Z303" s="92" t="s">
        <v>484</v>
      </c>
      <c r="AA303" s="92" t="s">
        <v>434</v>
      </c>
      <c r="AB303" s="92" t="s">
        <v>1771</v>
      </c>
      <c r="AC303" s="92" t="s">
        <v>2134</v>
      </c>
      <c r="AD303" s="92"/>
      <c r="AE303" s="92" t="s">
        <v>2137</v>
      </c>
      <c r="AF303" s="92"/>
      <c r="AG303" s="92"/>
      <c r="AH303" s="92"/>
      <c r="AI303" s="92"/>
      <c r="AJ303" s="92" t="s">
        <v>2138</v>
      </c>
      <c r="AK303" s="92" t="s">
        <v>2139</v>
      </c>
      <c r="AL303" s="92"/>
      <c r="AM303" s="92"/>
      <c r="AN303" s="92"/>
      <c r="AO303" s="92"/>
      <c r="AP303" s="92"/>
      <c r="AQ303" s="92" t="s">
        <v>2140</v>
      </c>
      <c r="AR303" s="92" t="s">
        <v>2141</v>
      </c>
      <c r="AS303" s="92" t="s">
        <v>2142</v>
      </c>
      <c r="AT303" s="92" t="s">
        <v>2143</v>
      </c>
      <c r="AU303" s="92" t="s">
        <v>2144</v>
      </c>
      <c r="AV303" s="92" t="s">
        <v>2145</v>
      </c>
      <c r="AW303" s="92" t="s">
        <v>2146</v>
      </c>
      <c r="AX303" s="92" t="s">
        <v>1735</v>
      </c>
      <c r="AY303" s="92"/>
      <c r="AZ303" s="92" t="s">
        <v>2147</v>
      </c>
      <c r="BA303" s="92"/>
      <c r="BB303" s="92"/>
      <c r="BC303" s="92"/>
      <c r="BD303" s="92"/>
      <c r="BE303" s="92"/>
      <c r="BF303" s="92"/>
      <c r="BG303" s="92"/>
      <c r="BH303" s="92"/>
      <c r="BI303" s="92" t="s">
        <v>1773</v>
      </c>
      <c r="BJ303" s="92" t="s">
        <v>2136</v>
      </c>
      <c r="BK303" s="92"/>
      <c r="BL303" s="92"/>
      <c r="BM303" s="92"/>
      <c r="BN303" s="92"/>
      <c r="BO303" s="92"/>
      <c r="BP303" s="92"/>
      <c r="BQ303" s="92"/>
      <c r="BR303" s="92"/>
      <c r="BS303" s="92"/>
      <c r="BT303" s="92"/>
      <c r="BU303" s="92"/>
      <c r="BV303" s="92"/>
      <c r="BW303" s="92"/>
      <c r="BX303" s="92"/>
      <c r="BY303" s="92"/>
      <c r="BZ303" s="92"/>
      <c r="CA303" s="92" t="s">
        <v>2148</v>
      </c>
      <c r="CB303" s="92" t="s">
        <v>2149</v>
      </c>
      <c r="CC303" s="92" t="s">
        <v>1783</v>
      </c>
      <c r="CD303" s="92" t="s">
        <v>1784</v>
      </c>
      <c r="CE303" s="92" t="s">
        <v>1785</v>
      </c>
      <c r="CF303" s="92" t="s">
        <v>1786</v>
      </c>
      <c r="CG303" s="92" t="s">
        <v>1787</v>
      </c>
      <c r="CH303" s="92"/>
      <c r="CI303" s="92" t="s">
        <v>1788</v>
      </c>
    </row>
    <row r="304" spans="1:87" ht="14.5" hidden="1" customHeight="1">
      <c r="A304" s="69" t="s">
        <v>2306</v>
      </c>
      <c r="B304" s="69">
        <v>301</v>
      </c>
      <c r="C304" s="92"/>
      <c r="D304" s="92" t="s">
        <v>2150</v>
      </c>
      <c r="E304" s="92" t="s">
        <v>2151</v>
      </c>
      <c r="F304" s="93" t="s">
        <v>450</v>
      </c>
      <c r="G304" s="5" t="s">
        <v>1063</v>
      </c>
      <c r="H304" s="92"/>
      <c r="I304" s="92"/>
      <c r="J304" s="94"/>
      <c r="K304" s="92"/>
      <c r="L304" s="92" t="s">
        <v>430</v>
      </c>
      <c r="M304" s="92" t="e">
        <f t="shared" si="39"/>
        <v>#N/A</v>
      </c>
      <c r="N304" s="92"/>
      <c r="O304" s="92" t="s">
        <v>431</v>
      </c>
      <c r="P304" s="92"/>
      <c r="Q304" s="92" t="s">
        <v>2322</v>
      </c>
      <c r="R304" s="92" t="s">
        <v>203</v>
      </c>
      <c r="S304" s="92" t="s">
        <v>227</v>
      </c>
      <c r="T304" s="92"/>
      <c r="U304" s="92" t="s">
        <v>931</v>
      </c>
      <c r="V304" s="92"/>
      <c r="W304" s="95" t="s">
        <v>2156</v>
      </c>
      <c r="X304" s="128"/>
      <c r="Y304" s="92"/>
      <c r="Z304" s="92" t="s">
        <v>2152</v>
      </c>
      <c r="AA304" s="92" t="s">
        <v>2153</v>
      </c>
      <c r="AB304" s="92" t="s">
        <v>2158</v>
      </c>
      <c r="AC304" s="92" t="s">
        <v>2154</v>
      </c>
      <c r="AD304" s="92"/>
      <c r="AE304" s="92" t="s">
        <v>2159</v>
      </c>
      <c r="AF304" s="92"/>
      <c r="AG304" s="92"/>
      <c r="AH304" s="92"/>
      <c r="AI304" s="92"/>
      <c r="AJ304" s="92" t="s">
        <v>2160</v>
      </c>
      <c r="AK304" s="92" t="s">
        <v>2161</v>
      </c>
      <c r="AL304" s="92"/>
      <c r="AM304" s="92"/>
      <c r="AN304" s="92"/>
      <c r="AO304" s="92"/>
      <c r="AP304" s="92"/>
      <c r="AQ304" s="92" t="s">
        <v>2060</v>
      </c>
      <c r="AR304" s="92" t="s">
        <v>1971</v>
      </c>
      <c r="AS304" s="92">
        <v>2021</v>
      </c>
      <c r="AT304" s="92">
        <v>2022</v>
      </c>
      <c r="AU304" s="92">
        <v>2023</v>
      </c>
      <c r="AV304" s="92">
        <v>2023</v>
      </c>
      <c r="AW304" s="92" t="s">
        <v>2122</v>
      </c>
      <c r="AX304" s="92">
        <v>44927</v>
      </c>
      <c r="AY304" s="92"/>
      <c r="AZ304" s="92" t="s">
        <v>1753</v>
      </c>
      <c r="BA304" s="92"/>
      <c r="BB304" s="92"/>
      <c r="BC304" s="92"/>
      <c r="BD304" s="92"/>
      <c r="BE304" s="92"/>
      <c r="BF304" s="92"/>
      <c r="BG304" s="92"/>
      <c r="BH304" s="92"/>
      <c r="BI304" s="92" t="s">
        <v>2155</v>
      </c>
      <c r="BJ304" s="92" t="s">
        <v>2157</v>
      </c>
      <c r="BK304" s="92"/>
      <c r="BL304" s="92"/>
      <c r="BM304" s="92"/>
      <c r="BN304" s="92"/>
      <c r="BO304" s="92"/>
      <c r="BP304" s="92"/>
      <c r="BQ304" s="92"/>
      <c r="BR304" s="92"/>
      <c r="BS304" s="92"/>
      <c r="BT304" s="92"/>
      <c r="BU304" s="92"/>
      <c r="BV304" s="92"/>
      <c r="BW304" s="92"/>
      <c r="BX304" s="92"/>
      <c r="BY304" s="92"/>
      <c r="BZ304" s="92"/>
      <c r="CA304" s="92" t="s">
        <v>1179</v>
      </c>
      <c r="CB304" s="92" t="s">
        <v>2162</v>
      </c>
      <c r="CC304" s="92" t="s">
        <v>2163</v>
      </c>
      <c r="CD304" s="92" t="s">
        <v>2164</v>
      </c>
      <c r="CE304" s="92" t="s">
        <v>2165</v>
      </c>
      <c r="CF304" s="92" t="s">
        <v>2166</v>
      </c>
      <c r="CG304" s="92" t="s">
        <v>2167</v>
      </c>
      <c r="CH304" s="92"/>
      <c r="CI304" s="92" t="s">
        <v>2168</v>
      </c>
    </row>
    <row r="305" spans="1:87" ht="14.5" hidden="1" customHeight="1">
      <c r="A305" s="69" t="s">
        <v>2306</v>
      </c>
      <c r="B305" s="69">
        <v>302</v>
      </c>
      <c r="C305" s="92"/>
      <c r="D305" s="92" t="s">
        <v>1315</v>
      </c>
      <c r="E305" s="92" t="s">
        <v>1316</v>
      </c>
      <c r="F305" s="93" t="s">
        <v>1083</v>
      </c>
      <c r="G305" s="93" t="s">
        <v>1083</v>
      </c>
      <c r="H305" s="92"/>
      <c r="I305" s="92"/>
      <c r="J305" s="94"/>
      <c r="K305" s="92"/>
      <c r="L305" s="92" t="s">
        <v>1317</v>
      </c>
      <c r="M305" s="92" t="e">
        <f t="shared" si="39"/>
        <v>#N/A</v>
      </c>
      <c r="N305" s="92"/>
      <c r="O305" s="92" t="s">
        <v>1317</v>
      </c>
      <c r="P305" s="92"/>
      <c r="Q305" s="92" t="s">
        <v>2323</v>
      </c>
      <c r="R305" s="92" t="s">
        <v>1319</v>
      </c>
      <c r="S305" s="92" t="s">
        <v>1320</v>
      </c>
      <c r="T305" s="92"/>
      <c r="U305" s="92" t="s">
        <v>499</v>
      </c>
      <c r="V305" s="92"/>
      <c r="W305" s="95" t="s">
        <v>1324</v>
      </c>
      <c r="X305" s="128"/>
      <c r="Y305" s="92"/>
      <c r="Z305" s="92" t="s">
        <v>1321</v>
      </c>
      <c r="AA305" s="92" t="s">
        <v>1322</v>
      </c>
      <c r="AB305" s="92" t="s">
        <v>484</v>
      </c>
      <c r="AC305" s="92" t="s">
        <v>484</v>
      </c>
      <c r="AD305" s="92"/>
      <c r="AE305" s="92" t="s">
        <v>2169</v>
      </c>
      <c r="AF305" s="92"/>
      <c r="AG305" s="92"/>
      <c r="AH305" s="92"/>
      <c r="AI305" s="92"/>
      <c r="AJ305" s="92" t="s">
        <v>1326</v>
      </c>
      <c r="AK305" s="92" t="s">
        <v>484</v>
      </c>
      <c r="AL305" s="92"/>
      <c r="AM305" s="92"/>
      <c r="AN305" s="92"/>
      <c r="AO305" s="92"/>
      <c r="AP305" s="92"/>
      <c r="AQ305" s="92" t="s">
        <v>477</v>
      </c>
      <c r="AR305" s="92" t="s">
        <v>550</v>
      </c>
      <c r="AS305" s="92" t="s">
        <v>1327</v>
      </c>
      <c r="AT305" s="92">
        <v>2023</v>
      </c>
      <c r="AU305" s="92" t="s">
        <v>484</v>
      </c>
      <c r="AV305" s="92" t="s">
        <v>1178</v>
      </c>
      <c r="AW305" s="92" t="s">
        <v>1328</v>
      </c>
      <c r="AX305" s="92" t="s">
        <v>1329</v>
      </c>
      <c r="AY305" s="92"/>
      <c r="AZ305" s="92" t="s">
        <v>934</v>
      </c>
      <c r="BA305" s="92"/>
      <c r="BB305" s="92"/>
      <c r="BC305" s="92"/>
      <c r="BD305" s="92"/>
      <c r="BE305" s="92"/>
      <c r="BF305" s="92"/>
      <c r="BG305" s="92"/>
      <c r="BH305" s="92"/>
      <c r="BI305" s="92" t="s">
        <v>1323</v>
      </c>
      <c r="BJ305" s="92" t="s">
        <v>484</v>
      </c>
      <c r="BK305" s="92"/>
      <c r="BL305" s="92"/>
      <c r="BM305" s="92"/>
      <c r="BN305" s="92"/>
      <c r="BO305" s="92"/>
      <c r="BP305" s="92"/>
      <c r="BQ305" s="92"/>
      <c r="BR305" s="92"/>
      <c r="BS305" s="92"/>
      <c r="BT305" s="92"/>
      <c r="BU305" s="92"/>
      <c r="BV305" s="92"/>
      <c r="BW305" s="92"/>
      <c r="BX305" s="92"/>
      <c r="BY305" s="92"/>
      <c r="BZ305" s="92"/>
      <c r="CA305" s="92" t="s">
        <v>1197</v>
      </c>
      <c r="CB305" s="92" t="s">
        <v>484</v>
      </c>
      <c r="CC305" s="92" t="s">
        <v>484</v>
      </c>
      <c r="CD305" s="92" t="s">
        <v>484</v>
      </c>
      <c r="CE305" s="92" t="s">
        <v>2170</v>
      </c>
      <c r="CF305" s="92" t="s">
        <v>484</v>
      </c>
      <c r="CG305" s="92" t="s">
        <v>2171</v>
      </c>
      <c r="CH305" s="92"/>
      <c r="CI305" s="92" t="s">
        <v>2172</v>
      </c>
    </row>
    <row r="306" spans="1:87" ht="14.5" hidden="1" customHeight="1">
      <c r="A306" s="69" t="s">
        <v>2306</v>
      </c>
      <c r="B306" s="69">
        <v>303</v>
      </c>
      <c r="C306" s="92"/>
      <c r="D306" s="92" t="s">
        <v>2173</v>
      </c>
      <c r="E306" s="92" t="s">
        <v>2174</v>
      </c>
      <c r="F306" s="93" t="s">
        <v>450</v>
      </c>
      <c r="G306" s="5" t="s">
        <v>1063</v>
      </c>
      <c r="H306" s="92"/>
      <c r="I306" s="92"/>
      <c r="J306" s="94"/>
      <c r="K306" s="92"/>
      <c r="L306" s="92" t="s">
        <v>430</v>
      </c>
      <c r="M306" s="92" t="e">
        <f t="shared" si="39"/>
        <v>#N/A</v>
      </c>
      <c r="N306" s="92"/>
      <c r="O306" s="92" t="s">
        <v>2175</v>
      </c>
      <c r="P306" s="92"/>
      <c r="Q306" s="92" t="s">
        <v>2324</v>
      </c>
      <c r="R306" s="92" t="s">
        <v>1225</v>
      </c>
      <c r="S306" s="92" t="s">
        <v>2176</v>
      </c>
      <c r="T306" s="92"/>
      <c r="U306" s="92" t="s">
        <v>499</v>
      </c>
      <c r="V306" s="92"/>
      <c r="W306" s="95" t="s">
        <v>2180</v>
      </c>
      <c r="X306" s="128"/>
      <c r="Y306" s="92"/>
      <c r="Z306" s="92" t="s">
        <v>2177</v>
      </c>
      <c r="AA306" s="92" t="s">
        <v>2178</v>
      </c>
      <c r="AB306" s="92" t="s">
        <v>484</v>
      </c>
      <c r="AC306" s="92" t="s">
        <v>484</v>
      </c>
      <c r="AD306" s="92"/>
      <c r="AE306" s="92" t="s">
        <v>2182</v>
      </c>
      <c r="AF306" s="92"/>
      <c r="AG306" s="92"/>
      <c r="AH306" s="92"/>
      <c r="AI306" s="92"/>
      <c r="AJ306" s="92" t="s">
        <v>2183</v>
      </c>
      <c r="AK306" s="92" t="s">
        <v>2184</v>
      </c>
      <c r="AL306" s="92"/>
      <c r="AM306" s="92"/>
      <c r="AN306" s="92"/>
      <c r="AO306" s="92"/>
      <c r="AP306" s="92"/>
      <c r="AQ306" s="92" t="s">
        <v>477</v>
      </c>
      <c r="AR306" s="92" t="s">
        <v>1971</v>
      </c>
      <c r="AS306" s="92">
        <v>2021</v>
      </c>
      <c r="AT306" s="92">
        <v>2022</v>
      </c>
      <c r="AU306" s="92" t="s">
        <v>1178</v>
      </c>
      <c r="AV306" s="92" t="s">
        <v>434</v>
      </c>
      <c r="AW306" s="92" t="s">
        <v>1915</v>
      </c>
      <c r="AX306" s="92">
        <v>2023</v>
      </c>
      <c r="AY306" s="92"/>
      <c r="AZ306" s="92" t="s">
        <v>1736</v>
      </c>
      <c r="BA306" s="92"/>
      <c r="BB306" s="92"/>
      <c r="BC306" s="92"/>
      <c r="BD306" s="92"/>
      <c r="BE306" s="92"/>
      <c r="BF306" s="92"/>
      <c r="BG306" s="92"/>
      <c r="BH306" s="92"/>
      <c r="BI306" s="92" t="s">
        <v>2179</v>
      </c>
      <c r="BJ306" s="92" t="s">
        <v>2181</v>
      </c>
      <c r="BK306" s="92"/>
      <c r="BL306" s="92"/>
      <c r="BM306" s="92"/>
      <c r="BN306" s="92"/>
      <c r="BO306" s="92"/>
      <c r="BP306" s="92"/>
      <c r="BQ306" s="92"/>
      <c r="BR306" s="92"/>
      <c r="BS306" s="92"/>
      <c r="BT306" s="92"/>
      <c r="BU306" s="92"/>
      <c r="BV306" s="92"/>
      <c r="BW306" s="92"/>
      <c r="BX306" s="92"/>
      <c r="BY306" s="92"/>
      <c r="BZ306" s="92"/>
      <c r="CA306" s="92" t="s">
        <v>1179</v>
      </c>
      <c r="CB306" s="92" t="s">
        <v>2185</v>
      </c>
      <c r="CC306" s="92" t="s">
        <v>2186</v>
      </c>
      <c r="CD306" s="92" t="s">
        <v>2187</v>
      </c>
      <c r="CE306" s="92" t="s">
        <v>2188</v>
      </c>
      <c r="CF306" s="92" t="s">
        <v>2189</v>
      </c>
      <c r="CG306" s="92"/>
      <c r="CH306" s="92"/>
      <c r="CI306" s="92" t="s">
        <v>2190</v>
      </c>
    </row>
    <row r="307" spans="1:87" ht="14.5" hidden="1" customHeight="1">
      <c r="A307" s="69" t="s">
        <v>2306</v>
      </c>
      <c r="B307" s="69">
        <v>304</v>
      </c>
      <c r="C307" s="92"/>
      <c r="D307" s="92" t="s">
        <v>2191</v>
      </c>
      <c r="E307" s="92" t="s">
        <v>2192</v>
      </c>
      <c r="F307" s="93" t="s">
        <v>450</v>
      </c>
      <c r="G307" s="5" t="s">
        <v>1063</v>
      </c>
      <c r="H307" s="92"/>
      <c r="I307" s="92"/>
      <c r="J307" s="94"/>
      <c r="K307" s="92"/>
      <c r="L307" s="92" t="s">
        <v>430</v>
      </c>
      <c r="M307" s="92" t="e">
        <f t="shared" si="39"/>
        <v>#N/A</v>
      </c>
      <c r="N307" s="92"/>
      <c r="O307" s="92" t="s">
        <v>2193</v>
      </c>
      <c r="P307" s="92"/>
      <c r="Q307" s="92" t="s">
        <v>2325</v>
      </c>
      <c r="R307" s="92" t="s">
        <v>224</v>
      </c>
      <c r="S307" s="92" t="s">
        <v>2194</v>
      </c>
      <c r="T307" s="92"/>
      <c r="U307" s="92" t="s">
        <v>2000</v>
      </c>
      <c r="V307" s="92"/>
      <c r="W307" s="95" t="s">
        <v>2197</v>
      </c>
      <c r="X307" s="128"/>
      <c r="Y307" s="92"/>
      <c r="Z307" s="92" t="s">
        <v>484</v>
      </c>
      <c r="AA307" s="92" t="s">
        <v>484</v>
      </c>
      <c r="AB307" s="92" t="s">
        <v>2198</v>
      </c>
      <c r="AC307" s="92" t="s">
        <v>2195</v>
      </c>
      <c r="AD307" s="92"/>
      <c r="AE307" s="92" t="s">
        <v>2199</v>
      </c>
      <c r="AF307" s="92"/>
      <c r="AG307" s="92"/>
      <c r="AH307" s="92"/>
      <c r="AI307" s="92"/>
      <c r="AJ307" s="92" t="s">
        <v>2200</v>
      </c>
      <c r="AK307" s="92" t="s">
        <v>2201</v>
      </c>
      <c r="AL307" s="92"/>
      <c r="AM307" s="92"/>
      <c r="AN307" s="92"/>
      <c r="AO307" s="92"/>
      <c r="AP307" s="92"/>
      <c r="AQ307" s="92" t="s">
        <v>2060</v>
      </c>
      <c r="AR307" s="92" t="s">
        <v>2202</v>
      </c>
      <c r="AS307" s="92" t="s">
        <v>2203</v>
      </c>
      <c r="AT307" s="92" t="s">
        <v>2204</v>
      </c>
      <c r="AU307" s="92" t="s">
        <v>2205</v>
      </c>
      <c r="AV307" s="92" t="s">
        <v>2206</v>
      </c>
      <c r="AW307" s="92" t="s">
        <v>2207</v>
      </c>
      <c r="AX307" s="92" t="s">
        <v>1735</v>
      </c>
      <c r="AY307" s="92"/>
      <c r="AZ307" s="92" t="s">
        <v>934</v>
      </c>
      <c r="BA307" s="92"/>
      <c r="BB307" s="92"/>
      <c r="BC307" s="92"/>
      <c r="BD307" s="92"/>
      <c r="BE307" s="92"/>
      <c r="BF307" s="92"/>
      <c r="BG307" s="92"/>
      <c r="BH307" s="92"/>
      <c r="BI307" s="92" t="s">
        <v>2196</v>
      </c>
      <c r="BJ307" s="92" t="s">
        <v>484</v>
      </c>
      <c r="BK307" s="92"/>
      <c r="BL307" s="92"/>
      <c r="BM307" s="92"/>
      <c r="BN307" s="92"/>
      <c r="BO307" s="92"/>
      <c r="BP307" s="92"/>
      <c r="BQ307" s="92"/>
      <c r="BR307" s="92"/>
      <c r="BS307" s="92"/>
      <c r="BT307" s="92"/>
      <c r="BU307" s="92"/>
      <c r="BV307" s="92"/>
      <c r="BW307" s="92"/>
      <c r="BX307" s="92"/>
      <c r="BY307" s="92"/>
      <c r="BZ307" s="92"/>
      <c r="CA307" s="92" t="s">
        <v>1179</v>
      </c>
      <c r="CB307" s="92" t="s">
        <v>2208</v>
      </c>
      <c r="CC307" s="92" t="s">
        <v>2209</v>
      </c>
      <c r="CD307" s="92" t="s">
        <v>2210</v>
      </c>
      <c r="CE307" s="92" t="s">
        <v>2211</v>
      </c>
      <c r="CF307" s="92" t="s">
        <v>2212</v>
      </c>
      <c r="CG307" s="92" t="s">
        <v>2213</v>
      </c>
      <c r="CH307" s="92"/>
      <c r="CI307" s="92"/>
    </row>
    <row r="308" spans="1:87" ht="14.5" hidden="1" customHeight="1">
      <c r="A308" s="69" t="s">
        <v>2306</v>
      </c>
      <c r="B308" s="69">
        <v>305</v>
      </c>
      <c r="C308" s="92"/>
      <c r="D308" s="92" t="s">
        <v>2214</v>
      </c>
      <c r="E308" s="92" t="s">
        <v>2215</v>
      </c>
      <c r="F308" s="93" t="s">
        <v>450</v>
      </c>
      <c r="G308" s="5" t="s">
        <v>1063</v>
      </c>
      <c r="H308" s="92"/>
      <c r="I308" s="92"/>
      <c r="J308" s="94"/>
      <c r="K308" s="92"/>
      <c r="L308" s="92" t="s">
        <v>430</v>
      </c>
      <c r="M308" s="92" t="e">
        <f t="shared" si="39"/>
        <v>#N/A</v>
      </c>
      <c r="N308" s="92"/>
      <c r="O308" s="92" t="s">
        <v>435</v>
      </c>
      <c r="P308" s="92"/>
      <c r="Q308" s="92" t="s">
        <v>2326</v>
      </c>
      <c r="R308" s="92" t="s">
        <v>224</v>
      </c>
      <c r="S308" s="92" t="s">
        <v>2216</v>
      </c>
      <c r="T308" s="92"/>
      <c r="U308" s="92" t="s">
        <v>1969</v>
      </c>
      <c r="V308" s="92"/>
      <c r="W308" s="95" t="s">
        <v>2222</v>
      </c>
      <c r="X308" s="128"/>
      <c r="Y308" s="92"/>
      <c r="Z308" s="92" t="s">
        <v>2217</v>
      </c>
      <c r="AA308" s="92" t="s">
        <v>2218</v>
      </c>
      <c r="AB308" s="92" t="s">
        <v>2224</v>
      </c>
      <c r="AC308" s="92" t="s">
        <v>2219</v>
      </c>
      <c r="AD308" s="92"/>
      <c r="AE308" s="92" t="s">
        <v>2225</v>
      </c>
      <c r="AF308" s="92"/>
      <c r="AG308" s="92"/>
      <c r="AH308" s="92"/>
      <c r="AI308" s="92"/>
      <c r="AJ308" s="92" t="s">
        <v>2225</v>
      </c>
      <c r="AK308" s="92" t="s">
        <v>2226</v>
      </c>
      <c r="AL308" s="92"/>
      <c r="AM308" s="92"/>
      <c r="AN308" s="92"/>
      <c r="AO308" s="92"/>
      <c r="AP308" s="92"/>
      <c r="AQ308" s="92" t="s">
        <v>1970</v>
      </c>
      <c r="AR308" s="92" t="s">
        <v>1868</v>
      </c>
      <c r="AS308" s="92" t="s">
        <v>2026</v>
      </c>
      <c r="AT308" s="92" t="s">
        <v>2026</v>
      </c>
      <c r="AU308" s="92" t="s">
        <v>1327</v>
      </c>
      <c r="AV308" s="92" t="s">
        <v>1915</v>
      </c>
      <c r="AW308" s="92" t="s">
        <v>2006</v>
      </c>
      <c r="AX308" s="92">
        <v>2025</v>
      </c>
      <c r="AY308" s="92"/>
      <c r="AZ308" s="92" t="s">
        <v>1736</v>
      </c>
      <c r="BA308" s="92"/>
      <c r="BB308" s="92"/>
      <c r="BC308" s="92"/>
      <c r="BD308" s="92"/>
      <c r="BE308" s="92"/>
      <c r="BF308" s="92"/>
      <c r="BG308" s="92"/>
      <c r="BH308" s="92"/>
      <c r="BI308" s="92" t="s">
        <v>2221</v>
      </c>
      <c r="BJ308" s="92" t="s">
        <v>2223</v>
      </c>
      <c r="BK308" s="92"/>
      <c r="BL308" s="92"/>
      <c r="BM308" s="92"/>
      <c r="BN308" s="92"/>
      <c r="BO308" s="92"/>
      <c r="BP308" s="92"/>
      <c r="BQ308" s="92"/>
      <c r="BR308" s="92"/>
      <c r="BS308" s="92"/>
      <c r="BT308" s="92"/>
      <c r="BU308" s="92"/>
      <c r="BV308" s="92"/>
      <c r="BW308" s="92"/>
      <c r="BX308" s="92"/>
      <c r="BY308" s="92"/>
      <c r="BZ308" s="92"/>
      <c r="CA308" s="92" t="s">
        <v>1179</v>
      </c>
      <c r="CB308" s="92" t="s">
        <v>2227</v>
      </c>
      <c r="CC308" s="92" t="s">
        <v>2228</v>
      </c>
      <c r="CD308" s="92" t="s">
        <v>2229</v>
      </c>
      <c r="CE308" s="92" t="s">
        <v>2230</v>
      </c>
      <c r="CF308" s="92" t="s">
        <v>1737</v>
      </c>
      <c r="CG308" s="92" t="s">
        <v>2231</v>
      </c>
      <c r="CH308" s="92"/>
      <c r="CI308" s="92" t="s">
        <v>2232</v>
      </c>
    </row>
    <row r="309" spans="1:87" ht="14.5" customHeight="1">
      <c r="A309" s="69" t="s">
        <v>2306</v>
      </c>
      <c r="B309" s="69">
        <v>306</v>
      </c>
      <c r="C309" s="92"/>
      <c r="D309" s="92" t="s">
        <v>2233</v>
      </c>
      <c r="E309" s="92" t="s">
        <v>2234</v>
      </c>
      <c r="F309" s="93" t="s">
        <v>1083</v>
      </c>
      <c r="G309" s="93" t="s">
        <v>1083</v>
      </c>
      <c r="H309" s="92"/>
      <c r="I309" s="92"/>
      <c r="J309" s="94"/>
      <c r="K309" s="92"/>
      <c r="L309" s="92" t="s">
        <v>892</v>
      </c>
      <c r="M309" s="66"/>
      <c r="N309" s="92"/>
      <c r="O309" s="92" t="s">
        <v>2235</v>
      </c>
      <c r="P309" s="92"/>
      <c r="Q309" s="92" t="s">
        <v>2327</v>
      </c>
      <c r="R309" s="92" t="s">
        <v>432</v>
      </c>
      <c r="S309" s="92" t="s">
        <v>2236</v>
      </c>
      <c r="T309" s="92"/>
      <c r="U309" s="92" t="s">
        <v>499</v>
      </c>
      <c r="V309" s="92"/>
      <c r="W309" s="95">
        <v>8.5</v>
      </c>
      <c r="X309" s="128"/>
      <c r="Y309" s="92"/>
      <c r="Z309" s="92" t="s">
        <v>2237</v>
      </c>
      <c r="AA309" s="92" t="s">
        <v>2238</v>
      </c>
      <c r="AB309" s="92" t="s">
        <v>2242</v>
      </c>
      <c r="AC309" s="92" t="s">
        <v>2239</v>
      </c>
      <c r="AD309" s="92"/>
      <c r="AE309" s="92" t="s">
        <v>2239</v>
      </c>
      <c r="AF309" s="92"/>
      <c r="AG309" s="92"/>
      <c r="AH309" s="92"/>
      <c r="AI309" s="92"/>
      <c r="AJ309" s="92" t="s">
        <v>2243</v>
      </c>
      <c r="AK309" s="92" t="s">
        <v>2244</v>
      </c>
      <c r="AL309" s="92"/>
      <c r="AM309" s="92"/>
      <c r="AN309" s="92"/>
      <c r="AO309" s="92"/>
      <c r="AP309" s="92"/>
      <c r="AQ309" s="92" t="s">
        <v>1970</v>
      </c>
      <c r="AR309" s="92" t="s">
        <v>1868</v>
      </c>
      <c r="AS309" s="92" t="s">
        <v>2245</v>
      </c>
      <c r="AT309" s="92" t="s">
        <v>2246</v>
      </c>
      <c r="AU309" s="92" t="s">
        <v>2247</v>
      </c>
      <c r="AV309" s="92" t="s">
        <v>1271</v>
      </c>
      <c r="AW309" s="92" t="s">
        <v>2248</v>
      </c>
      <c r="AX309" s="92" t="s">
        <v>2249</v>
      </c>
      <c r="AY309" s="92"/>
      <c r="AZ309" s="92" t="s">
        <v>934</v>
      </c>
      <c r="BA309" s="92"/>
      <c r="BB309" s="92"/>
      <c r="BC309" s="92"/>
      <c r="BD309" s="92"/>
      <c r="BE309" s="92"/>
      <c r="BF309" s="92"/>
      <c r="BG309" s="92"/>
      <c r="BH309" s="92"/>
      <c r="BI309" s="92" t="s">
        <v>2240</v>
      </c>
      <c r="BJ309" s="92" t="s">
        <v>2241</v>
      </c>
      <c r="BK309" s="92"/>
      <c r="BL309" s="92"/>
      <c r="BM309" s="92"/>
      <c r="BN309" s="92"/>
      <c r="BO309" s="92"/>
      <c r="BP309" s="92"/>
      <c r="BQ309" s="92"/>
      <c r="BR309" s="92"/>
      <c r="BS309" s="92"/>
      <c r="BT309" s="92"/>
      <c r="BU309" s="92"/>
      <c r="BV309" s="92"/>
      <c r="BW309" s="92"/>
      <c r="BX309" s="92"/>
      <c r="BY309" s="92"/>
      <c r="BZ309" s="92"/>
      <c r="CA309" s="92" t="s">
        <v>1197</v>
      </c>
      <c r="CB309" s="92" t="s">
        <v>2250</v>
      </c>
      <c r="CC309" s="92" t="s">
        <v>2251</v>
      </c>
      <c r="CD309" s="92" t="s">
        <v>2252</v>
      </c>
      <c r="CE309" s="92" t="s">
        <v>2253</v>
      </c>
      <c r="CF309" s="92"/>
      <c r="CG309" s="92" t="s">
        <v>2254</v>
      </c>
      <c r="CH309" s="92"/>
      <c r="CI309" s="92" t="s">
        <v>2255</v>
      </c>
    </row>
    <row r="310" spans="1:87" ht="14.5" hidden="1" customHeight="1">
      <c r="A310" s="69" t="s">
        <v>2306</v>
      </c>
      <c r="B310" s="69">
        <v>307</v>
      </c>
      <c r="C310" s="92"/>
      <c r="D310" s="92" t="s">
        <v>2256</v>
      </c>
      <c r="E310" s="92" t="s">
        <v>2257</v>
      </c>
      <c r="F310" s="93" t="s">
        <v>1083</v>
      </c>
      <c r="G310" s="93" t="s">
        <v>1083</v>
      </c>
      <c r="H310" s="92"/>
      <c r="I310" s="92"/>
      <c r="J310" s="94"/>
      <c r="K310" s="92"/>
      <c r="L310" s="92" t="s">
        <v>1317</v>
      </c>
      <c r="M310" s="92" t="e">
        <f t="shared" ref="M310:M315" si="40">INDEX(bangkok_range,MATCH($D310, bangkok_name,0), MATCH(M$4, bangkok_titles,0))</f>
        <v>#N/A</v>
      </c>
      <c r="N310" s="92"/>
      <c r="O310" s="92" t="s">
        <v>2258</v>
      </c>
      <c r="P310" s="92"/>
      <c r="Q310" s="92" t="s">
        <v>2328</v>
      </c>
      <c r="R310" s="92" t="s">
        <v>510</v>
      </c>
      <c r="S310" s="92" t="s">
        <v>2259</v>
      </c>
      <c r="T310" s="92"/>
      <c r="U310" s="92" t="s">
        <v>499</v>
      </c>
      <c r="V310" s="92"/>
      <c r="W310" s="95" t="s">
        <v>2264</v>
      </c>
      <c r="X310" s="128"/>
      <c r="Y310" s="92"/>
      <c r="Z310" s="92" t="s">
        <v>2260</v>
      </c>
      <c r="AA310" s="92" t="s">
        <v>2261</v>
      </c>
      <c r="AB310" s="92" t="s">
        <v>2266</v>
      </c>
      <c r="AC310" s="92" t="s">
        <v>2262</v>
      </c>
      <c r="AD310" s="92"/>
      <c r="AE310" s="92" t="s">
        <v>2267</v>
      </c>
      <c r="AF310" s="92"/>
      <c r="AG310" s="92"/>
      <c r="AH310" s="92"/>
      <c r="AI310" s="92"/>
      <c r="AJ310" s="92" t="s">
        <v>2268</v>
      </c>
      <c r="AK310" s="92" t="s">
        <v>2269</v>
      </c>
      <c r="AL310" s="92"/>
      <c r="AM310" s="92"/>
      <c r="AN310" s="92"/>
      <c r="AO310" s="92"/>
      <c r="AP310" s="92"/>
      <c r="AQ310" s="92" t="s">
        <v>477</v>
      </c>
      <c r="AR310" s="92" t="s">
        <v>1868</v>
      </c>
      <c r="AS310" s="92" t="s">
        <v>2270</v>
      </c>
      <c r="AT310" s="92" t="s">
        <v>2271</v>
      </c>
      <c r="AU310" s="92" t="s">
        <v>1327</v>
      </c>
      <c r="AV310" s="92" t="s">
        <v>1485</v>
      </c>
      <c r="AW310" s="92" t="s">
        <v>2272</v>
      </c>
      <c r="AX310" s="92" t="s">
        <v>2273</v>
      </c>
      <c r="AY310" s="92"/>
      <c r="AZ310" s="92" t="s">
        <v>1753</v>
      </c>
      <c r="BA310" s="92"/>
      <c r="BB310" s="92"/>
      <c r="BC310" s="92"/>
      <c r="BD310" s="92"/>
      <c r="BE310" s="92"/>
      <c r="BF310" s="92"/>
      <c r="BG310" s="92"/>
      <c r="BH310" s="92"/>
      <c r="BI310" s="92" t="s">
        <v>2263</v>
      </c>
      <c r="BJ310" s="92" t="s">
        <v>2265</v>
      </c>
      <c r="BK310" s="92"/>
      <c r="BL310" s="92"/>
      <c r="BM310" s="92"/>
      <c r="BN310" s="92"/>
      <c r="BO310" s="92"/>
      <c r="BP310" s="92"/>
      <c r="BQ310" s="92"/>
      <c r="BR310" s="92"/>
      <c r="BS310" s="92"/>
      <c r="BT310" s="92"/>
      <c r="BU310" s="92"/>
      <c r="BV310" s="92"/>
      <c r="BW310" s="92"/>
      <c r="BX310" s="92"/>
      <c r="BY310" s="92"/>
      <c r="BZ310" s="92"/>
      <c r="CA310" s="92" t="s">
        <v>1197</v>
      </c>
      <c r="CB310" s="92" t="s">
        <v>2274</v>
      </c>
      <c r="CC310" s="92" t="s">
        <v>2275</v>
      </c>
      <c r="CD310" s="92" t="s">
        <v>2276</v>
      </c>
      <c r="CE310" s="92" t="s">
        <v>2277</v>
      </c>
      <c r="CF310" s="92" t="s">
        <v>2278</v>
      </c>
      <c r="CG310" s="92" t="s">
        <v>2279</v>
      </c>
      <c r="CH310" s="92"/>
      <c r="CI310" s="92" t="s">
        <v>2280</v>
      </c>
    </row>
    <row r="311" spans="1:87" ht="14.5" hidden="1" customHeight="1">
      <c r="A311" s="69" t="s">
        <v>2306</v>
      </c>
      <c r="B311" s="69">
        <v>308</v>
      </c>
      <c r="C311" s="92"/>
      <c r="D311" s="92" t="s">
        <v>2281</v>
      </c>
      <c r="E311" s="92" t="s">
        <v>2282</v>
      </c>
      <c r="F311" s="93" t="s">
        <v>450</v>
      </c>
      <c r="G311" s="5" t="s">
        <v>1063</v>
      </c>
      <c r="H311" s="92"/>
      <c r="I311" s="92"/>
      <c r="J311" s="94"/>
      <c r="K311" s="92"/>
      <c r="L311" s="92" t="s">
        <v>430</v>
      </c>
      <c r="M311" s="92" t="e">
        <f t="shared" si="40"/>
        <v>#N/A</v>
      </c>
      <c r="N311" s="92"/>
      <c r="O311" s="92" t="s">
        <v>465</v>
      </c>
      <c r="P311" s="92"/>
      <c r="Q311" s="92" t="s">
        <v>2329</v>
      </c>
      <c r="R311" s="92" t="s">
        <v>224</v>
      </c>
      <c r="S311" s="92" t="s">
        <v>2283</v>
      </c>
      <c r="T311" s="92"/>
      <c r="U311" s="92" t="s">
        <v>2284</v>
      </c>
      <c r="V311" s="92"/>
      <c r="W311" s="95" t="s">
        <v>2290</v>
      </c>
      <c r="X311" s="128"/>
      <c r="Y311" s="92"/>
      <c r="Z311" s="92" t="s">
        <v>2285</v>
      </c>
      <c r="AA311" s="92" t="s">
        <v>2286</v>
      </c>
      <c r="AB311" s="92" t="s">
        <v>2224</v>
      </c>
      <c r="AC311" s="92" t="s">
        <v>2287</v>
      </c>
      <c r="AD311" s="92"/>
      <c r="AE311" s="92" t="s">
        <v>2292</v>
      </c>
      <c r="AF311" s="92"/>
      <c r="AG311" s="92"/>
      <c r="AH311" s="92"/>
      <c r="AI311" s="92"/>
      <c r="AJ311" s="92" t="s">
        <v>2293</v>
      </c>
      <c r="AK311" s="92" t="s">
        <v>434</v>
      </c>
      <c r="AL311" s="92"/>
      <c r="AM311" s="92"/>
      <c r="AN311" s="92"/>
      <c r="AO311" s="92"/>
      <c r="AP311" s="92"/>
      <c r="AQ311" s="92" t="s">
        <v>2004</v>
      </c>
      <c r="AR311" s="92" t="s">
        <v>1971</v>
      </c>
      <c r="AS311" s="92" t="s">
        <v>2294</v>
      </c>
      <c r="AT311" s="92" t="s">
        <v>1645</v>
      </c>
      <c r="AU311" s="92" t="s">
        <v>1327</v>
      </c>
      <c r="AV311" s="92" t="s">
        <v>2295</v>
      </c>
      <c r="AW311" s="92" t="s">
        <v>2296</v>
      </c>
      <c r="AX311" s="92" t="s">
        <v>2297</v>
      </c>
      <c r="AY311" s="92"/>
      <c r="AZ311" s="92" t="s">
        <v>2298</v>
      </c>
      <c r="BA311" s="92"/>
      <c r="BB311" s="92"/>
      <c r="BC311" s="92"/>
      <c r="BD311" s="92"/>
      <c r="BE311" s="92"/>
      <c r="BF311" s="92"/>
      <c r="BG311" s="92"/>
      <c r="BH311" s="92"/>
      <c r="BI311" s="92" t="s">
        <v>2289</v>
      </c>
      <c r="BJ311" s="92" t="s">
        <v>2291</v>
      </c>
      <c r="BK311" s="92"/>
      <c r="BL311" s="92"/>
      <c r="BM311" s="92"/>
      <c r="BN311" s="92"/>
      <c r="BO311" s="92"/>
      <c r="BP311" s="92"/>
      <c r="BQ311" s="92"/>
      <c r="BR311" s="92"/>
      <c r="BS311" s="92"/>
      <c r="BT311" s="92"/>
      <c r="BU311" s="92"/>
      <c r="BV311" s="92"/>
      <c r="BW311" s="92"/>
      <c r="BX311" s="92"/>
      <c r="BY311" s="92"/>
      <c r="BZ311" s="92"/>
      <c r="CA311" s="92" t="s">
        <v>1179</v>
      </c>
      <c r="CB311" s="92" t="s">
        <v>2299</v>
      </c>
      <c r="CC311" s="92" t="s">
        <v>2300</v>
      </c>
      <c r="CD311" s="92" t="s">
        <v>2301</v>
      </c>
      <c r="CE311" s="92" t="s">
        <v>2302</v>
      </c>
      <c r="CF311" s="92" t="s">
        <v>2303</v>
      </c>
      <c r="CG311" s="92" t="s">
        <v>2304</v>
      </c>
      <c r="CH311" s="92"/>
      <c r="CI311" s="92" t="s">
        <v>2305</v>
      </c>
    </row>
    <row r="312" spans="1:87" ht="14.5" hidden="1" customHeight="1">
      <c r="A312" s="69"/>
      <c r="B312" s="69"/>
      <c r="C312" s="92"/>
      <c r="D312" s="92"/>
      <c r="E312" s="92"/>
      <c r="F312" s="93"/>
      <c r="G312" s="93"/>
      <c r="H312" s="92"/>
      <c r="I312" s="92"/>
      <c r="J312" s="94"/>
      <c r="K312" s="92"/>
      <c r="L312" s="92"/>
      <c r="M312" s="92" t="e">
        <f t="shared" si="40"/>
        <v>#N/A</v>
      </c>
      <c r="N312" s="92"/>
      <c r="O312" s="92"/>
      <c r="P312" s="92"/>
      <c r="Q312" s="92"/>
      <c r="R312" s="92"/>
      <c r="S312" s="92"/>
      <c r="T312" s="92"/>
      <c r="U312" s="92"/>
      <c r="V312" s="92"/>
      <c r="W312" s="95"/>
      <c r="X312" s="128"/>
      <c r="Y312" s="92"/>
      <c r="Z312" s="92"/>
      <c r="AA312" s="92"/>
      <c r="AB312" s="92"/>
      <c r="AC312" s="92"/>
      <c r="AD312" s="92"/>
      <c r="AE312" s="92" t="s">
        <v>2288</v>
      </c>
      <c r="AF312" s="92"/>
      <c r="AG312" s="92"/>
      <c r="AH312" s="92"/>
      <c r="AI312" s="92"/>
      <c r="AJ312" s="92"/>
      <c r="AK312" s="92"/>
      <c r="AL312" s="92"/>
      <c r="AM312" s="92"/>
      <c r="AN312" s="92"/>
      <c r="AO312" s="92"/>
      <c r="AP312" s="92"/>
      <c r="AQ312" s="92"/>
      <c r="AR312" s="92"/>
      <c r="AS312" s="92"/>
      <c r="AT312" s="92"/>
      <c r="AU312" s="92"/>
      <c r="AV312" s="92"/>
      <c r="AW312" s="92"/>
      <c r="AX312" s="92"/>
      <c r="AY312" s="92"/>
      <c r="AZ312" s="92"/>
      <c r="BA312" s="92"/>
      <c r="BB312" s="92"/>
      <c r="BC312" s="92"/>
      <c r="BD312" s="92"/>
      <c r="BE312" s="92"/>
      <c r="BF312" s="92"/>
      <c r="BG312" s="92"/>
      <c r="BH312" s="92"/>
      <c r="BI312" s="92"/>
      <c r="BJ312" s="92"/>
      <c r="BK312" s="92"/>
      <c r="BL312" s="92"/>
      <c r="BM312" s="92"/>
      <c r="BN312" s="92"/>
      <c r="BO312" s="92"/>
      <c r="BP312" s="92"/>
      <c r="BQ312" s="92"/>
      <c r="BR312" s="92"/>
      <c r="BS312" s="92"/>
      <c r="BT312" s="92"/>
      <c r="BU312" s="92"/>
      <c r="BV312" s="92"/>
      <c r="BW312" s="92"/>
      <c r="BX312" s="92"/>
      <c r="BY312" s="92"/>
      <c r="BZ312" s="92"/>
      <c r="CA312" s="92"/>
      <c r="CB312" s="92"/>
      <c r="CC312" s="92"/>
      <c r="CD312" s="92"/>
      <c r="CE312" s="92"/>
      <c r="CF312" s="92"/>
      <c r="CG312" s="92"/>
      <c r="CH312" s="92"/>
      <c r="CI312" s="92"/>
    </row>
    <row r="313" spans="1:87" ht="14.5" hidden="1" customHeight="1">
      <c r="A313" s="127" t="s">
        <v>909</v>
      </c>
      <c r="B313" s="127">
        <v>309</v>
      </c>
      <c r="C313" s="92"/>
      <c r="D313" s="133" t="s">
        <v>2356</v>
      </c>
      <c r="E313" s="92" t="s">
        <v>2350</v>
      </c>
      <c r="F313" s="93"/>
      <c r="G313" s="93"/>
      <c r="H313" s="92"/>
      <c r="I313" s="92"/>
      <c r="J313" s="94"/>
      <c r="K313" s="92"/>
      <c r="L313" s="92" t="s">
        <v>430</v>
      </c>
      <c r="M313" s="92" t="e">
        <f t="shared" si="40"/>
        <v>#N/A</v>
      </c>
      <c r="N313" s="92"/>
      <c r="O313" s="92"/>
      <c r="P313" s="92"/>
      <c r="Q313" s="92"/>
      <c r="R313" s="92"/>
      <c r="S313" s="92"/>
      <c r="T313" s="92"/>
      <c r="U313" s="92"/>
      <c r="V313" s="92"/>
      <c r="W313" s="95" t="s">
        <v>2353</v>
      </c>
      <c r="X313" s="128"/>
      <c r="Y313" s="92"/>
      <c r="Z313" s="92"/>
      <c r="AA313" s="92"/>
      <c r="AB313" s="92"/>
      <c r="AC313" s="92"/>
      <c r="AD313" s="92"/>
      <c r="AE313" s="92"/>
      <c r="AF313" s="92"/>
      <c r="AG313" s="92"/>
      <c r="AH313" s="92"/>
      <c r="AI313" s="92"/>
      <c r="AJ313" s="92"/>
      <c r="AK313" s="92"/>
      <c r="AL313" s="92"/>
      <c r="AM313" s="92"/>
      <c r="AN313" s="92"/>
      <c r="AO313" s="92"/>
      <c r="AP313" s="92"/>
      <c r="AQ313" s="92"/>
      <c r="AR313" s="92"/>
      <c r="AS313" s="92"/>
      <c r="AT313" s="92"/>
      <c r="AU313" s="92"/>
      <c r="AV313" s="92"/>
      <c r="AW313" s="92"/>
      <c r="AX313" s="92"/>
      <c r="AY313" s="92"/>
      <c r="AZ313" s="92"/>
      <c r="BA313" s="92"/>
      <c r="BB313" s="92"/>
      <c r="BC313" s="92"/>
      <c r="BD313" s="92"/>
      <c r="BE313" s="92"/>
      <c r="BF313" s="92"/>
      <c r="BG313" s="92"/>
      <c r="BH313" s="92"/>
      <c r="BI313" s="92"/>
      <c r="BJ313" s="92"/>
      <c r="BK313" s="92"/>
      <c r="BL313" s="92"/>
      <c r="BM313" s="92"/>
      <c r="BN313" s="92"/>
      <c r="BO313" s="92"/>
      <c r="BP313" s="92"/>
      <c r="BQ313" s="92"/>
      <c r="BR313" s="92"/>
      <c r="BS313" s="92"/>
      <c r="BT313" s="92"/>
      <c r="BU313" s="92"/>
      <c r="BV313" s="92"/>
      <c r="BW313" s="92"/>
      <c r="BX313" s="92"/>
      <c r="BY313" s="92"/>
      <c r="BZ313" s="92"/>
      <c r="CA313" s="92"/>
      <c r="CB313" s="92"/>
      <c r="CC313" s="92"/>
      <c r="CD313" s="92"/>
      <c r="CE313" s="92"/>
      <c r="CF313" s="92"/>
      <c r="CG313" s="92"/>
      <c r="CH313" s="92"/>
      <c r="CI313" s="92"/>
    </row>
    <row r="314" spans="1:87" ht="14.5" hidden="1" customHeight="1">
      <c r="A314" s="127" t="s">
        <v>909</v>
      </c>
      <c r="B314" s="69">
        <v>310</v>
      </c>
      <c r="C314" s="92"/>
      <c r="D314" s="133" t="s">
        <v>2357</v>
      </c>
      <c r="E314" s="92" t="s">
        <v>2351</v>
      </c>
      <c r="F314" s="93"/>
      <c r="G314" s="93"/>
      <c r="H314" s="92"/>
      <c r="I314" s="92"/>
      <c r="J314" s="94"/>
      <c r="K314" s="92"/>
      <c r="L314" s="92" t="s">
        <v>430</v>
      </c>
      <c r="M314" s="92" t="e">
        <f t="shared" si="40"/>
        <v>#N/A</v>
      </c>
      <c r="N314" s="92"/>
      <c r="O314" s="92"/>
      <c r="P314" s="92"/>
      <c r="Q314" s="92"/>
      <c r="R314" s="92"/>
      <c r="S314" s="92"/>
      <c r="T314" s="92"/>
      <c r="U314" s="92"/>
      <c r="V314" s="92"/>
      <c r="W314" s="95" t="s">
        <v>2354</v>
      </c>
      <c r="X314" s="128"/>
      <c r="Y314" s="92"/>
      <c r="Z314" s="92"/>
      <c r="AA314" s="92"/>
      <c r="AB314" s="92"/>
      <c r="AC314" s="92"/>
      <c r="AD314" s="92"/>
      <c r="AE314" s="92"/>
      <c r="AF314" s="92"/>
      <c r="AG314" s="92"/>
      <c r="AH314" s="92"/>
      <c r="AI314" s="92"/>
      <c r="AJ314" s="92"/>
      <c r="AK314" s="92"/>
      <c r="AL314" s="92"/>
      <c r="AM314" s="92"/>
      <c r="AN314" s="92"/>
      <c r="AO314" s="92"/>
      <c r="AP314" s="92"/>
      <c r="AQ314" s="92"/>
      <c r="AR314" s="92"/>
      <c r="AS314" s="92"/>
      <c r="AT314" s="92"/>
      <c r="AU314" s="92"/>
      <c r="AV314" s="92"/>
      <c r="AW314" s="92"/>
      <c r="AX314" s="92"/>
      <c r="AY314" s="92"/>
      <c r="AZ314" s="92"/>
      <c r="BA314" s="92"/>
      <c r="BB314" s="92"/>
      <c r="BC314" s="92"/>
      <c r="BD314" s="92"/>
      <c r="BE314" s="92"/>
      <c r="BF314" s="92"/>
      <c r="BG314" s="92"/>
      <c r="BH314" s="92"/>
      <c r="BI314" s="92"/>
      <c r="BJ314" s="92"/>
      <c r="BK314" s="92"/>
      <c r="BL314" s="92"/>
      <c r="BM314" s="92"/>
      <c r="BN314" s="92"/>
      <c r="BO314" s="92"/>
      <c r="BP314" s="92"/>
      <c r="BQ314" s="92"/>
      <c r="BR314" s="92"/>
      <c r="BS314" s="92"/>
      <c r="BT314" s="92"/>
      <c r="BU314" s="92"/>
      <c r="BV314" s="92"/>
      <c r="BW314" s="92"/>
      <c r="BX314" s="92"/>
      <c r="BY314" s="92"/>
      <c r="BZ314" s="92"/>
      <c r="CA314" s="92"/>
      <c r="CB314" s="92"/>
      <c r="CC314" s="92"/>
      <c r="CD314" s="92"/>
      <c r="CE314" s="92"/>
      <c r="CF314" s="92"/>
      <c r="CG314" s="92"/>
      <c r="CH314" s="92"/>
      <c r="CI314" s="92"/>
    </row>
    <row r="315" spans="1:87" ht="14.5" hidden="1" customHeight="1">
      <c r="A315" s="127" t="s">
        <v>909</v>
      </c>
      <c r="B315" s="127">
        <v>311</v>
      </c>
      <c r="C315" s="92"/>
      <c r="D315" s="133" t="s">
        <v>2358</v>
      </c>
      <c r="E315" s="92" t="s">
        <v>2352</v>
      </c>
      <c r="F315" s="93"/>
      <c r="G315" s="93"/>
      <c r="H315" s="92"/>
      <c r="I315" s="92"/>
      <c r="J315" s="94"/>
      <c r="K315" s="92"/>
      <c r="L315" s="92" t="s">
        <v>430</v>
      </c>
      <c r="M315" s="92" t="e">
        <f t="shared" si="40"/>
        <v>#N/A</v>
      </c>
      <c r="N315" s="92"/>
      <c r="O315" s="92"/>
      <c r="P315" s="92"/>
      <c r="Q315" s="92"/>
      <c r="R315" s="92"/>
      <c r="S315" s="92"/>
      <c r="T315" s="92"/>
      <c r="U315" s="92"/>
      <c r="V315" s="92"/>
      <c r="W315" s="95" t="s">
        <v>2355</v>
      </c>
      <c r="X315" s="128"/>
      <c r="Y315" s="92"/>
      <c r="Z315" s="92"/>
      <c r="AA315" s="92"/>
      <c r="AB315" s="92"/>
      <c r="AC315" s="92"/>
      <c r="AD315" s="92"/>
      <c r="AE315" s="92"/>
      <c r="AF315" s="92"/>
      <c r="AG315" s="92"/>
      <c r="AH315" s="92"/>
      <c r="AI315" s="92"/>
      <c r="AJ315" s="92"/>
      <c r="AK315" s="92"/>
      <c r="AL315" s="92"/>
      <c r="AM315" s="92"/>
      <c r="AN315" s="92"/>
      <c r="AO315" s="92"/>
      <c r="AP315" s="92"/>
      <c r="AQ315" s="92"/>
      <c r="AR315" s="92"/>
      <c r="AS315" s="92"/>
      <c r="AT315" s="92"/>
      <c r="AU315" s="92"/>
      <c r="AV315" s="92"/>
      <c r="AW315" s="92"/>
      <c r="AX315" s="92"/>
      <c r="AY315" s="92"/>
      <c r="AZ315" s="92"/>
      <c r="BA315" s="92"/>
      <c r="BB315" s="92"/>
      <c r="BC315" s="92"/>
      <c r="BD315" s="92"/>
      <c r="BE315" s="92"/>
      <c r="BF315" s="92"/>
      <c r="BG315" s="92"/>
      <c r="BH315" s="92"/>
      <c r="BI315" s="92"/>
      <c r="BJ315" s="92"/>
      <c r="BK315" s="92"/>
      <c r="BL315" s="92"/>
      <c r="BM315" s="92"/>
      <c r="BN315" s="92"/>
      <c r="BO315" s="92"/>
      <c r="BP315" s="92"/>
      <c r="BQ315" s="92"/>
      <c r="BR315" s="92"/>
      <c r="BS315" s="92"/>
      <c r="BT315" s="92"/>
      <c r="BU315" s="92"/>
      <c r="BV315" s="92"/>
      <c r="BW315" s="92"/>
      <c r="BX315" s="92"/>
      <c r="BY315" s="92"/>
      <c r="BZ315" s="92"/>
      <c r="CA315" s="92"/>
      <c r="CB315" s="92"/>
      <c r="CC315" s="92"/>
      <c r="CD315" s="92"/>
      <c r="CE315" s="92"/>
      <c r="CF315" s="92"/>
      <c r="CG315" s="92"/>
      <c r="CH315" s="92"/>
      <c r="CI315" s="92"/>
    </row>
  </sheetData>
  <mergeCells count="7">
    <mergeCell ref="CG3:CI3"/>
    <mergeCell ref="D1:D3"/>
    <mergeCell ref="M3:U3"/>
    <mergeCell ref="V3:AG3"/>
    <mergeCell ref="AH3:BL3"/>
    <mergeCell ref="BM3:BZ3"/>
    <mergeCell ref="CA3:CF3"/>
  </mergeCell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7A3A-AA21-4E14-95D3-9A261AE8B418}">
  <sheetPr codeName="Sheet6">
    <tabColor theme="5" tint="0.59999389629810485"/>
  </sheetPr>
  <dimension ref="A1:CG402"/>
  <sheetViews>
    <sheetView showGridLines="0" topLeftCell="A16" zoomScale="70" zoomScaleNormal="70" workbookViewId="0">
      <selection activeCell="AF3" sqref="AF3:BJ3"/>
    </sheetView>
  </sheetViews>
  <sheetFormatPr defaultRowHeight="14.5" customHeight="1"/>
  <cols>
    <col min="1" max="1" width="11" customWidth="1"/>
    <col min="2" max="2" width="6.90625" bestFit="1" customWidth="1"/>
    <col min="3" max="3" width="56.36328125" customWidth="1"/>
    <col min="4" max="4" width="77.36328125" customWidth="1"/>
    <col min="5" max="5" width="15.1796875" customWidth="1"/>
    <col min="6" max="6" width="17.1796875" customWidth="1"/>
    <col min="7" max="7" width="11" customWidth="1"/>
    <col min="8" max="8" width="14.36328125" customWidth="1"/>
    <col min="9" max="9" width="11.08984375" customWidth="1"/>
    <col min="10" max="10" width="22.36328125" customWidth="1"/>
    <col min="11" max="11" width="21" customWidth="1"/>
    <col min="12" max="12" width="32.36328125" customWidth="1"/>
    <col min="13" max="13" width="27.6328125" customWidth="1"/>
    <col min="14" max="14" width="29.54296875" customWidth="1"/>
    <col min="15" max="15" width="18" customWidth="1"/>
    <col min="16" max="16" width="31.54296875" customWidth="1"/>
    <col min="17" max="17" width="22.453125" customWidth="1"/>
    <col min="18" max="18" width="21.81640625" customWidth="1"/>
    <col min="19" max="19" width="21.54296875" customWidth="1"/>
    <col min="20" max="20" width="21.54296875" style="1" customWidth="1"/>
    <col min="21" max="21" width="23.90625" style="67" customWidth="1"/>
    <col min="22" max="22" width="35.1796875" customWidth="1"/>
    <col min="23" max="23" width="45.54296875" customWidth="1"/>
    <col min="24" max="24" width="47.08984375" customWidth="1"/>
    <col min="25" max="25" width="16.81640625" customWidth="1"/>
    <col min="26" max="27" width="38.90625" customWidth="1"/>
    <col min="28" max="28" width="28.08984375" customWidth="1"/>
    <col min="29" max="29" width="29.81640625" customWidth="1"/>
    <col min="30" max="30" width="31.6328125" customWidth="1"/>
    <col min="31" max="31" width="33.54296875" customWidth="1"/>
    <col min="32" max="32" width="9" customWidth="1"/>
    <col min="33" max="33" width="26" customWidth="1"/>
    <col min="34" max="34" width="12.81640625" customWidth="1"/>
    <col min="35" max="35" width="17.1796875" customWidth="1"/>
    <col min="36" max="36" width="27.54296875" customWidth="1"/>
    <col min="37" max="37" width="23.6328125" customWidth="1"/>
    <col min="38" max="38" width="22.54296875" customWidth="1"/>
    <col min="39" max="39" width="22.6328125" customWidth="1"/>
    <col min="40" max="40" width="21.81640625" customWidth="1"/>
    <col min="41" max="41" width="27.81640625" customWidth="1"/>
    <col min="42" max="42" width="20.81640625" customWidth="1"/>
    <col min="43" max="43" width="30" customWidth="1"/>
    <col min="44" max="44" width="33.1796875" customWidth="1"/>
    <col min="45" max="45" width="40" customWidth="1"/>
    <col min="46" max="46" width="31.1796875" customWidth="1"/>
    <col min="47" max="47" width="21.453125" customWidth="1"/>
    <col min="48" max="48" width="25.1796875" customWidth="1"/>
    <col min="49" max="49" width="36.1796875" customWidth="1"/>
    <col min="50" max="50" width="22.36328125" customWidth="1"/>
    <col min="51" max="51" width="38.90625" customWidth="1"/>
    <col min="52" max="52" width="32.1796875" customWidth="1"/>
    <col min="53" max="53" width="23.08984375" customWidth="1"/>
    <col min="54" max="54" width="28.36328125" customWidth="1"/>
    <col min="55" max="55" width="28.90625" customWidth="1"/>
    <col min="56" max="56" width="26.6328125" customWidth="1"/>
    <col min="57" max="57" width="28.6328125" customWidth="1"/>
    <col min="58" max="58" width="33.81640625" customWidth="1"/>
    <col min="59" max="59" width="29.81640625" customWidth="1"/>
    <col min="60" max="60" width="44.90625" customWidth="1"/>
    <col min="61" max="61" width="56.1796875" customWidth="1"/>
    <col min="62" max="62" width="43.36328125" customWidth="1"/>
    <col min="63" max="63" width="31.08984375" customWidth="1"/>
    <col min="64" max="64" width="25.54296875" customWidth="1"/>
    <col min="65" max="65" width="45.08984375" customWidth="1"/>
    <col min="66" max="66" width="28.36328125" customWidth="1"/>
    <col min="67" max="67" width="34.90625" customWidth="1"/>
    <col min="68" max="68" width="28.6328125" customWidth="1"/>
    <col min="69" max="69" width="38" customWidth="1"/>
    <col min="70" max="70" width="16.6328125" customWidth="1"/>
    <col min="71" max="71" width="43.81640625" customWidth="1"/>
    <col min="72" max="72" width="47.6328125" customWidth="1"/>
    <col min="73" max="73" width="22" customWidth="1"/>
    <col min="74" max="74" width="30.6328125" customWidth="1"/>
    <col min="75" max="75" width="29.81640625" customWidth="1"/>
    <col min="76" max="76" width="22.54296875" customWidth="1"/>
    <col min="77" max="77" width="27.81640625" customWidth="1"/>
    <col min="78" max="78" width="17.90625" customWidth="1"/>
    <col min="79" max="79" width="24.90625" customWidth="1"/>
    <col min="80" max="80" width="31.08984375" customWidth="1"/>
    <col min="81" max="81" width="25.90625" customWidth="1"/>
    <col min="82" max="82" width="16.90625" customWidth="1"/>
    <col min="83" max="83" width="22.90625" customWidth="1"/>
    <col min="84" max="84" width="26.1796875" customWidth="1"/>
    <col min="85" max="85" width="18.1796875" customWidth="1"/>
  </cols>
  <sheetData>
    <row r="1" spans="1:85" ht="14.5" customHeight="1">
      <c r="C1" s="249"/>
      <c r="D1" s="17"/>
      <c r="E1" s="17"/>
      <c r="F1" s="17"/>
      <c r="G1" s="17"/>
      <c r="H1" s="17"/>
      <c r="I1" s="17"/>
    </row>
    <row r="2" spans="1:85" ht="14.5" customHeight="1">
      <c r="C2" s="249"/>
    </row>
    <row r="3" spans="1:85" ht="14.5" customHeight="1">
      <c r="C3" s="249"/>
      <c r="J3" s="260" t="s">
        <v>357</v>
      </c>
      <c r="K3" s="260"/>
      <c r="L3" s="260"/>
      <c r="M3" s="260"/>
      <c r="N3" s="260"/>
      <c r="O3" s="260"/>
      <c r="P3" s="260"/>
      <c r="Q3" s="260"/>
      <c r="R3" s="260"/>
      <c r="S3" s="253" t="s">
        <v>359</v>
      </c>
      <c r="T3" s="253"/>
      <c r="U3" s="253"/>
      <c r="V3" s="253"/>
      <c r="W3" s="253"/>
      <c r="X3" s="253"/>
      <c r="Y3" s="253"/>
      <c r="Z3" s="253"/>
      <c r="AA3" s="253"/>
      <c r="AB3" s="253"/>
      <c r="AC3" s="253"/>
      <c r="AD3" s="253"/>
      <c r="AE3" s="253"/>
      <c r="AF3" s="261" t="s">
        <v>371</v>
      </c>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58" t="s">
        <v>396</v>
      </c>
      <c r="BL3" s="258"/>
      <c r="BM3" s="258"/>
      <c r="BN3" s="258"/>
      <c r="BO3" s="258"/>
      <c r="BP3" s="258"/>
      <c r="BQ3" s="258"/>
      <c r="BR3" s="258"/>
      <c r="BS3" s="258"/>
      <c r="BT3" s="258"/>
      <c r="BU3" s="258"/>
      <c r="BV3" s="258"/>
      <c r="BW3" s="258"/>
      <c r="BX3" s="258"/>
      <c r="BY3" s="262" t="s">
        <v>410</v>
      </c>
      <c r="BZ3" s="262"/>
      <c r="CA3" s="262"/>
      <c r="CB3" s="262"/>
      <c r="CC3" s="262"/>
      <c r="CD3" s="262"/>
      <c r="CE3" s="260" t="s">
        <v>417</v>
      </c>
      <c r="CF3" s="260"/>
      <c r="CG3" s="260"/>
    </row>
    <row r="4" spans="1:85" ht="14.5" customHeight="1">
      <c r="A4" s="21" t="s">
        <v>896</v>
      </c>
      <c r="B4" s="20" t="s">
        <v>347</v>
      </c>
      <c r="C4" s="20" t="s">
        <v>342</v>
      </c>
      <c r="D4" s="21" t="s">
        <v>343</v>
      </c>
      <c r="E4" s="21" t="s">
        <v>3517</v>
      </c>
      <c r="F4" s="21" t="s">
        <v>3514</v>
      </c>
      <c r="G4" s="21" t="s">
        <v>348</v>
      </c>
      <c r="H4" s="21" t="s">
        <v>429</v>
      </c>
      <c r="I4" s="21" t="s">
        <v>344</v>
      </c>
      <c r="J4" s="21" t="s">
        <v>351</v>
      </c>
      <c r="K4" s="21" t="s">
        <v>3509</v>
      </c>
      <c r="L4" s="21" t="s">
        <v>350</v>
      </c>
      <c r="M4" s="21" t="s">
        <v>1065</v>
      </c>
      <c r="N4" s="21" t="s">
        <v>352</v>
      </c>
      <c r="O4" s="21" t="s">
        <v>353</v>
      </c>
      <c r="P4" s="21" t="s">
        <v>354</v>
      </c>
      <c r="Q4" s="21" t="s">
        <v>355</v>
      </c>
      <c r="R4" s="21" t="s">
        <v>356</v>
      </c>
      <c r="S4" s="21" t="s">
        <v>358</v>
      </c>
      <c r="T4" s="230" t="s">
        <v>1111</v>
      </c>
      <c r="U4" s="68" t="s">
        <v>4203</v>
      </c>
      <c r="V4" s="21" t="s">
        <v>361</v>
      </c>
      <c r="W4" s="21" t="s">
        <v>362</v>
      </c>
      <c r="X4" s="21" t="s">
        <v>425</v>
      </c>
      <c r="Y4" s="21" t="s">
        <v>426</v>
      </c>
      <c r="Z4" s="21" t="s">
        <v>365</v>
      </c>
      <c r="AA4" s="21" t="s">
        <v>2330</v>
      </c>
      <c r="AB4" s="21" t="s">
        <v>367</v>
      </c>
      <c r="AC4" s="21" t="s">
        <v>368</v>
      </c>
      <c r="AD4" s="21" t="s">
        <v>541</v>
      </c>
      <c r="AE4" s="21" t="s">
        <v>370</v>
      </c>
      <c r="AF4" s="21" t="s">
        <v>542</v>
      </c>
      <c r="AG4" s="21" t="s">
        <v>543</v>
      </c>
      <c r="AH4" s="21" t="s">
        <v>372</v>
      </c>
      <c r="AI4" s="21" t="s">
        <v>373</v>
      </c>
      <c r="AJ4" s="21" t="s">
        <v>3003</v>
      </c>
      <c r="AK4" s="21" t="s">
        <v>544</v>
      </c>
      <c r="AL4" s="21" t="s">
        <v>374</v>
      </c>
      <c r="AM4" s="21" t="s">
        <v>546</v>
      </c>
      <c r="AN4" s="21" t="s">
        <v>375</v>
      </c>
      <c r="AO4" s="21" t="s">
        <v>376</v>
      </c>
      <c r="AP4" s="21" t="s">
        <v>377</v>
      </c>
      <c r="AQ4" s="21" t="s">
        <v>378</v>
      </c>
      <c r="AR4" s="21" t="s">
        <v>379</v>
      </c>
      <c r="AS4" s="21" t="s">
        <v>380</v>
      </c>
      <c r="AT4" s="21" t="s">
        <v>381</v>
      </c>
      <c r="AU4" s="21" t="s">
        <v>382</v>
      </c>
      <c r="AV4" s="21" t="s">
        <v>383</v>
      </c>
      <c r="AW4" s="21" t="s">
        <v>384</v>
      </c>
      <c r="AX4" s="21" t="s">
        <v>385</v>
      </c>
      <c r="AY4" s="21" t="s">
        <v>386</v>
      </c>
      <c r="AZ4" s="21" t="s">
        <v>387</v>
      </c>
      <c r="BA4" s="21" t="s">
        <v>388</v>
      </c>
      <c r="BB4" s="21" t="s">
        <v>389</v>
      </c>
      <c r="BC4" s="21" t="s">
        <v>3004</v>
      </c>
      <c r="BD4" s="21" t="s">
        <v>3017</v>
      </c>
      <c r="BE4" s="21" t="s">
        <v>392</v>
      </c>
      <c r="BF4" s="21" t="s">
        <v>393</v>
      </c>
      <c r="BG4" s="21" t="s">
        <v>3019</v>
      </c>
      <c r="BH4" s="21" t="s">
        <v>3018</v>
      </c>
      <c r="BI4" s="21" t="s">
        <v>394</v>
      </c>
      <c r="BJ4" s="21" t="s">
        <v>395</v>
      </c>
      <c r="BK4" s="21" t="s">
        <v>397</v>
      </c>
      <c r="BL4" s="21" t="s">
        <v>398</v>
      </c>
      <c r="BM4" s="21" t="s">
        <v>399</v>
      </c>
      <c r="BN4" s="21" t="s">
        <v>400</v>
      </c>
      <c r="BO4" s="21" t="s">
        <v>401</v>
      </c>
      <c r="BP4" s="21" t="s">
        <v>402</v>
      </c>
      <c r="BQ4" s="21" t="s">
        <v>403</v>
      </c>
      <c r="BR4" s="21" t="s">
        <v>404</v>
      </c>
      <c r="BS4" s="21" t="s">
        <v>405</v>
      </c>
      <c r="BT4" s="21" t="s">
        <v>406</v>
      </c>
      <c r="BU4" s="21" t="s">
        <v>3029</v>
      </c>
      <c r="BV4" s="21" t="s">
        <v>408</v>
      </c>
      <c r="BW4" s="21" t="s">
        <v>3030</v>
      </c>
      <c r="BX4" s="21" t="s">
        <v>3031</v>
      </c>
      <c r="BY4" s="21" t="s">
        <v>411</v>
      </c>
      <c r="BZ4" s="21" t="s">
        <v>412</v>
      </c>
      <c r="CA4" s="21" t="s">
        <v>413</v>
      </c>
      <c r="CB4" s="21" t="s">
        <v>414</v>
      </c>
      <c r="CC4" s="21" t="s">
        <v>415</v>
      </c>
      <c r="CD4" s="21" t="s">
        <v>416</v>
      </c>
      <c r="CE4" s="21" t="s">
        <v>418</v>
      </c>
      <c r="CF4" s="21" t="s">
        <v>419</v>
      </c>
      <c r="CG4" s="21" t="s">
        <v>420</v>
      </c>
    </row>
    <row r="5" spans="1:85" s="145" customFormat="1" ht="14.5" customHeight="1">
      <c r="A5" s="85" t="s">
        <v>205</v>
      </c>
      <c r="B5" s="85">
        <v>1</v>
      </c>
      <c r="C5" s="175" t="s">
        <v>283</v>
      </c>
      <c r="D5" s="175" t="s">
        <v>3555</v>
      </c>
      <c r="E5" s="177" t="s">
        <v>1041</v>
      </c>
      <c r="F5" s="176" t="s">
        <v>3516</v>
      </c>
      <c r="G5" s="178" t="s">
        <v>224</v>
      </c>
      <c r="H5" s="175"/>
      <c r="I5" s="175" t="s">
        <v>430</v>
      </c>
      <c r="J5" s="179"/>
      <c r="K5" s="175" t="s">
        <v>177</v>
      </c>
      <c r="L5" s="175" t="s">
        <v>569</v>
      </c>
      <c r="M5" s="175" t="s">
        <v>4209</v>
      </c>
      <c r="N5" s="175" t="s">
        <v>3559</v>
      </c>
      <c r="O5" s="175" t="s">
        <v>224</v>
      </c>
      <c r="P5" s="175" t="s">
        <v>282</v>
      </c>
      <c r="Q5" s="175"/>
      <c r="R5" s="175" t="s">
        <v>63</v>
      </c>
      <c r="S5" s="175" t="s">
        <v>3556</v>
      </c>
      <c r="T5" s="178" t="str" cm="1">
        <f t="array" ref="T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5" s="180">
        <v>250</v>
      </c>
      <c r="V5" s="179"/>
      <c r="W5" s="175"/>
      <c r="X5" s="175"/>
      <c r="Y5" s="175" t="s">
        <v>3557</v>
      </c>
      <c r="Z5" s="175"/>
      <c r="AA5" s="175"/>
      <c r="AB5" s="175"/>
      <c r="AC5" s="175" t="s">
        <v>3557</v>
      </c>
      <c r="AD5" s="175"/>
      <c r="AE5" s="175"/>
      <c r="AF5" s="175"/>
      <c r="AG5" s="175"/>
      <c r="AH5" s="175"/>
      <c r="AI5" s="175"/>
      <c r="AJ5" s="175"/>
      <c r="AK5" s="175"/>
      <c r="AL5" s="175"/>
      <c r="AM5" s="175"/>
      <c r="AN5" s="175"/>
      <c r="AO5" s="175"/>
      <c r="AP5" s="175" t="s">
        <v>45</v>
      </c>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5"/>
      <c r="BS5" s="175"/>
      <c r="BT5" s="175"/>
      <c r="BU5" s="175"/>
      <c r="BV5" s="175"/>
      <c r="BW5" s="175"/>
      <c r="BX5" s="175"/>
      <c r="BY5" s="177" t="s">
        <v>925</v>
      </c>
      <c r="BZ5" s="175" t="s">
        <v>3558</v>
      </c>
      <c r="CA5" s="175"/>
      <c r="CB5" s="175"/>
      <c r="CC5" s="175"/>
      <c r="CD5" s="175"/>
      <c r="CE5" s="175"/>
      <c r="CF5" s="175"/>
      <c r="CG5" s="175"/>
    </row>
    <row r="6" spans="1:85" s="145" customFormat="1" ht="14.5" customHeight="1">
      <c r="A6" s="85" t="s">
        <v>87</v>
      </c>
      <c r="B6" s="85">
        <v>62</v>
      </c>
      <c r="C6" s="175" t="s">
        <v>125</v>
      </c>
      <c r="D6" s="191" t="s">
        <v>4196</v>
      </c>
      <c r="E6" s="176" t="s">
        <v>1041</v>
      </c>
      <c r="F6" s="176" t="s">
        <v>3515</v>
      </c>
      <c r="G6" s="178" t="s">
        <v>4164</v>
      </c>
      <c r="H6" s="175"/>
      <c r="I6" s="175" t="s">
        <v>430</v>
      </c>
      <c r="J6" s="179"/>
      <c r="K6" s="175" t="s">
        <v>53</v>
      </c>
      <c r="L6" s="175" t="s">
        <v>87</v>
      </c>
      <c r="M6" s="175" t="s">
        <v>4210</v>
      </c>
      <c r="N6" s="175"/>
      <c r="O6" s="175"/>
      <c r="P6" s="175"/>
      <c r="Q6" s="175"/>
      <c r="R6" s="175" t="s">
        <v>38</v>
      </c>
      <c r="S6" s="175" t="s">
        <v>3571</v>
      </c>
      <c r="T6" s="178" t="str" cm="1">
        <f t="array" ref="T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6" s="180">
        <v>800</v>
      </c>
      <c r="V6" s="179"/>
      <c r="W6" s="175"/>
      <c r="X6" s="175"/>
      <c r="Y6" s="175"/>
      <c r="Z6" s="175"/>
      <c r="AA6" s="175"/>
      <c r="AB6" s="175"/>
      <c r="AC6" s="175"/>
      <c r="AD6" s="175"/>
      <c r="AE6" s="175"/>
      <c r="AF6" s="175"/>
      <c r="AG6" s="175"/>
      <c r="AH6" s="175"/>
      <c r="AI6" s="175"/>
      <c r="AJ6" s="175"/>
      <c r="AK6" s="175"/>
      <c r="AL6" s="175"/>
      <c r="AM6" s="175"/>
      <c r="AN6" s="175"/>
      <c r="AO6" s="175"/>
      <c r="AP6" s="175" t="s">
        <v>36</v>
      </c>
      <c r="AQ6" s="175"/>
      <c r="AR6" s="175"/>
      <c r="AS6" s="175"/>
      <c r="AT6" s="175" t="s">
        <v>3470</v>
      </c>
      <c r="AU6" s="175"/>
      <c r="AV6" s="175">
        <v>2030</v>
      </c>
      <c r="AW6" s="175"/>
      <c r="AX6" s="175"/>
      <c r="AY6" s="175"/>
      <c r="AZ6" s="175"/>
      <c r="BA6" s="175"/>
      <c r="BB6" s="175"/>
      <c r="BC6" s="175"/>
      <c r="BD6" s="175"/>
      <c r="BE6" s="175"/>
      <c r="BF6" s="175"/>
      <c r="BG6" s="175"/>
      <c r="BH6" s="175"/>
      <c r="BI6" s="175"/>
      <c r="BJ6" s="175"/>
      <c r="BK6" s="175"/>
      <c r="BL6" s="175"/>
      <c r="BM6" s="175"/>
      <c r="BN6" s="175"/>
      <c r="BO6" s="175"/>
      <c r="BP6" s="175"/>
      <c r="BQ6" s="175"/>
      <c r="BR6" s="175"/>
      <c r="BS6" s="175"/>
      <c r="BT6" s="175"/>
      <c r="BU6" s="175"/>
      <c r="BV6" s="175"/>
      <c r="BW6" s="175"/>
      <c r="BX6" s="175"/>
      <c r="BY6" s="175" t="s">
        <v>489</v>
      </c>
      <c r="BZ6" s="191" t="s">
        <v>3570</v>
      </c>
      <c r="CA6" s="175"/>
      <c r="CB6" s="175"/>
      <c r="CC6" s="175"/>
      <c r="CD6" s="175"/>
      <c r="CE6" s="175"/>
      <c r="CF6" s="175"/>
      <c r="CG6" s="175"/>
    </row>
    <row r="7" spans="1:85" s="145" customFormat="1">
      <c r="A7" s="85" t="s">
        <v>82</v>
      </c>
      <c r="B7" s="85">
        <v>47</v>
      </c>
      <c r="C7" s="80" t="s">
        <v>1043</v>
      </c>
      <c r="D7" s="80" t="s">
        <v>2347</v>
      </c>
      <c r="E7" s="177" t="s">
        <v>1041</v>
      </c>
      <c r="F7" s="176" t="s">
        <v>3515</v>
      </c>
      <c r="G7" s="178" t="s">
        <v>549</v>
      </c>
      <c r="H7" s="80"/>
      <c r="I7" s="177" t="s">
        <v>430</v>
      </c>
      <c r="J7" s="80" t="s">
        <v>3042</v>
      </c>
      <c r="K7" s="220"/>
      <c r="L7" s="175" t="s">
        <v>595</v>
      </c>
      <c r="M7" s="175" t="s">
        <v>4209</v>
      </c>
      <c r="N7" s="80" t="s">
        <v>3043</v>
      </c>
      <c r="O7" s="220" t="s">
        <v>4154</v>
      </c>
      <c r="P7" s="80" t="s">
        <v>3044</v>
      </c>
      <c r="Q7" s="80" t="s">
        <v>3045</v>
      </c>
      <c r="R7" s="80" t="s">
        <v>3046</v>
      </c>
      <c r="S7" s="80" t="s">
        <v>3047</v>
      </c>
      <c r="T7" s="178" t="str" cm="1">
        <f t="array" ref="T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7" s="182">
        <v>7.34</v>
      </c>
      <c r="V7" s="80"/>
      <c r="W7" s="80" t="s">
        <v>467</v>
      </c>
      <c r="X7" s="80"/>
      <c r="Y7" s="80"/>
      <c r="Z7" s="80"/>
      <c r="AA7" s="80"/>
      <c r="AB7" s="80"/>
      <c r="AC7" s="80"/>
      <c r="AD7" s="80"/>
      <c r="AE7" s="80" t="s">
        <v>3048</v>
      </c>
      <c r="AF7" s="80" t="s">
        <v>3049</v>
      </c>
      <c r="AG7" s="80" t="s">
        <v>3050</v>
      </c>
      <c r="AH7" s="80" t="s">
        <v>3051</v>
      </c>
      <c r="AI7" s="80"/>
      <c r="AJ7" s="80"/>
      <c r="AK7" s="80"/>
      <c r="AL7" s="80" t="s">
        <v>450</v>
      </c>
      <c r="AM7" s="80"/>
      <c r="AN7" s="80"/>
      <c r="AO7" s="80"/>
      <c r="AP7" s="175" t="s">
        <v>36</v>
      </c>
      <c r="AQ7" s="80">
        <v>20202022</v>
      </c>
      <c r="AR7" s="80" t="s">
        <v>480</v>
      </c>
      <c r="AS7" s="80">
        <v>20232024</v>
      </c>
      <c r="AT7" s="80" t="s">
        <v>2407</v>
      </c>
      <c r="AU7" s="80">
        <v>20242030</v>
      </c>
      <c r="AV7" s="80" t="s">
        <v>754</v>
      </c>
      <c r="AW7" s="80" t="s">
        <v>3052</v>
      </c>
      <c r="AX7" s="80"/>
      <c r="AY7" s="80"/>
      <c r="AZ7" s="80" t="s">
        <v>3053</v>
      </c>
      <c r="BA7" s="80" t="s">
        <v>3054</v>
      </c>
      <c r="BB7" s="80" t="s">
        <v>3055</v>
      </c>
      <c r="BC7" s="80" t="s">
        <v>502</v>
      </c>
      <c r="BD7" s="80">
        <v>0</v>
      </c>
      <c r="BE7" s="80" t="s">
        <v>3056</v>
      </c>
      <c r="BF7" s="80" t="s">
        <v>3057</v>
      </c>
      <c r="BG7" s="80" t="s">
        <v>3140</v>
      </c>
      <c r="BH7" s="80"/>
      <c r="BI7" s="80"/>
      <c r="BJ7" s="80"/>
      <c r="BK7" s="80"/>
      <c r="BL7" s="80"/>
      <c r="BM7" s="80"/>
      <c r="BN7" s="80"/>
      <c r="BO7" s="80"/>
      <c r="BP7" s="80"/>
      <c r="BQ7" s="80"/>
      <c r="BR7" s="80"/>
      <c r="BS7" s="80"/>
      <c r="BT7" s="80" t="s">
        <v>447</v>
      </c>
      <c r="BU7" s="80" t="s">
        <v>3058</v>
      </c>
      <c r="BV7" s="80" t="s">
        <v>3059</v>
      </c>
      <c r="BW7" s="80" t="s">
        <v>3142</v>
      </c>
      <c r="BX7" s="80"/>
      <c r="BY7" s="80" t="s">
        <v>3069</v>
      </c>
      <c r="BZ7" s="191" t="s">
        <v>3575</v>
      </c>
      <c r="CA7" s="80"/>
      <c r="CB7" s="80"/>
      <c r="CC7" s="80" t="s">
        <v>3060</v>
      </c>
      <c r="CD7" s="80">
        <v>0</v>
      </c>
      <c r="CE7" s="80" t="s">
        <v>3061</v>
      </c>
      <c r="CF7" s="80" t="s">
        <v>462</v>
      </c>
      <c r="CG7" s="80" t="s">
        <v>3062</v>
      </c>
    </row>
    <row r="8" spans="1:85" s="145" customFormat="1" ht="14.5" customHeight="1">
      <c r="A8" s="85" t="s">
        <v>205</v>
      </c>
      <c r="B8" s="85">
        <v>4</v>
      </c>
      <c r="C8" s="175" t="s">
        <v>291</v>
      </c>
      <c r="D8" s="175"/>
      <c r="E8" s="176" t="s">
        <v>4213</v>
      </c>
      <c r="F8" s="176" t="s">
        <v>4028</v>
      </c>
      <c r="G8" s="181" t="s">
        <v>203</v>
      </c>
      <c r="H8" s="175"/>
      <c r="I8" s="175" t="s">
        <v>430</v>
      </c>
      <c r="J8" s="179"/>
      <c r="K8" s="175" t="s">
        <v>177</v>
      </c>
      <c r="L8" s="175" t="s">
        <v>567</v>
      </c>
      <c r="M8" s="175" t="s">
        <v>4210</v>
      </c>
      <c r="N8" s="175"/>
      <c r="O8" s="175" t="s">
        <v>203</v>
      </c>
      <c r="P8" s="175" t="s">
        <v>227</v>
      </c>
      <c r="Q8" s="175"/>
      <c r="R8" s="175" t="s">
        <v>63</v>
      </c>
      <c r="S8" s="175"/>
      <c r="T8" s="178" t="str" cm="1">
        <f t="array" ref="T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8" s="180">
        <v>7045</v>
      </c>
      <c r="V8" s="179"/>
      <c r="W8" s="175"/>
      <c r="X8" s="175"/>
      <c r="Y8" s="175"/>
      <c r="Z8" s="175"/>
      <c r="AA8" s="175"/>
      <c r="AB8" s="175"/>
      <c r="AC8" s="175"/>
      <c r="AD8" s="175"/>
      <c r="AE8" s="175"/>
      <c r="AF8" s="175"/>
      <c r="AG8" s="175"/>
      <c r="AH8" s="175"/>
      <c r="AI8" s="175"/>
      <c r="AJ8" s="175"/>
      <c r="AK8" s="175"/>
      <c r="AL8" s="175"/>
      <c r="AM8" s="175"/>
      <c r="AN8" s="175"/>
      <c r="AO8" s="175"/>
      <c r="AP8" s="175" t="s">
        <v>36</v>
      </c>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5"/>
      <c r="BS8" s="175"/>
      <c r="BT8" s="175"/>
      <c r="BU8" s="175"/>
      <c r="BV8" s="175"/>
      <c r="BW8" s="175"/>
      <c r="BX8" s="175"/>
      <c r="BY8" s="175"/>
      <c r="BZ8" s="175"/>
      <c r="CA8" s="175"/>
      <c r="CB8" s="175"/>
      <c r="CC8" s="175"/>
      <c r="CD8" s="175"/>
      <c r="CE8" s="175"/>
      <c r="CF8" s="175"/>
      <c r="CG8" s="175"/>
    </row>
    <row r="9" spans="1:85" s="145" customFormat="1" ht="14.5" customHeight="1">
      <c r="A9" s="85" t="s">
        <v>205</v>
      </c>
      <c r="B9" s="85">
        <v>5</v>
      </c>
      <c r="C9" s="175" t="s">
        <v>290</v>
      </c>
      <c r="D9" s="175"/>
      <c r="E9" s="176" t="s">
        <v>4213</v>
      </c>
      <c r="F9" s="176" t="s">
        <v>4028</v>
      </c>
      <c r="G9" s="181" t="s">
        <v>203</v>
      </c>
      <c r="H9" s="175"/>
      <c r="I9" s="175" t="s">
        <v>430</v>
      </c>
      <c r="J9" s="179"/>
      <c r="K9" s="175" t="s">
        <v>177</v>
      </c>
      <c r="L9" s="175" t="s">
        <v>567</v>
      </c>
      <c r="M9" s="175" t="s">
        <v>4210</v>
      </c>
      <c r="N9" s="175"/>
      <c r="O9" s="175" t="s">
        <v>203</v>
      </c>
      <c r="P9" s="175" t="s">
        <v>271</v>
      </c>
      <c r="Q9" s="175"/>
      <c r="R9" s="175"/>
      <c r="S9" s="175"/>
      <c r="T9" s="178" t="str" cm="1">
        <f t="array" ref="T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9" s="180">
        <v>5402.9</v>
      </c>
      <c r="V9" s="179"/>
      <c r="W9" s="175"/>
      <c r="X9" s="175"/>
      <c r="Y9" s="175"/>
      <c r="Z9" s="175"/>
      <c r="AA9" s="175"/>
      <c r="AB9" s="175"/>
      <c r="AC9" s="175"/>
      <c r="AD9" s="175"/>
      <c r="AE9" s="175"/>
      <c r="AF9" s="175"/>
      <c r="AG9" s="175"/>
      <c r="AH9" s="175"/>
      <c r="AI9" s="175"/>
      <c r="AJ9" s="175"/>
      <c r="AK9" s="175"/>
      <c r="AL9" s="175"/>
      <c r="AM9" s="175"/>
      <c r="AN9" s="175"/>
      <c r="AO9" s="175"/>
      <c r="AP9" s="175" t="s">
        <v>27</v>
      </c>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CG9" s="175"/>
    </row>
    <row r="10" spans="1:85" s="145" customFormat="1" ht="14.5" customHeight="1">
      <c r="A10" s="85" t="s">
        <v>909</v>
      </c>
      <c r="B10" s="85">
        <v>6</v>
      </c>
      <c r="C10" s="185" t="s">
        <v>3626</v>
      </c>
      <c r="D10" s="80" t="s">
        <v>3998</v>
      </c>
      <c r="E10" s="177" t="s">
        <v>1041</v>
      </c>
      <c r="F10" s="176" t="s">
        <v>3515</v>
      </c>
      <c r="G10" s="178" t="s">
        <v>4164</v>
      </c>
      <c r="H10" s="80"/>
      <c r="I10" s="177" t="s">
        <v>4160</v>
      </c>
      <c r="J10" s="80"/>
      <c r="K10" s="80" t="s">
        <v>2416</v>
      </c>
      <c r="L10" s="80" t="s">
        <v>1035</v>
      </c>
      <c r="M10" s="175" t="s">
        <v>4210</v>
      </c>
      <c r="N10" s="80" t="s">
        <v>1035</v>
      </c>
      <c r="O10" s="80" t="s">
        <v>1319</v>
      </c>
      <c r="P10" s="80" t="s">
        <v>2115</v>
      </c>
      <c r="Q10" s="80" t="s">
        <v>2415</v>
      </c>
      <c r="R10" s="80" t="s">
        <v>2997</v>
      </c>
      <c r="S10" s="80" t="s">
        <v>2102</v>
      </c>
      <c r="T10" s="178" t="str" cm="1">
        <f t="array" ref="T1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0" s="186">
        <v>13.5</v>
      </c>
      <c r="V10" s="80" t="s">
        <v>2413</v>
      </c>
      <c r="W10" s="80" t="s">
        <v>440</v>
      </c>
      <c r="X10" s="80" t="s">
        <v>2412</v>
      </c>
      <c r="Y10" s="80" t="s">
        <v>2411</v>
      </c>
      <c r="Z10" s="80">
        <v>0</v>
      </c>
      <c r="AA10" s="80" t="s">
        <v>2410</v>
      </c>
      <c r="AB10" s="80"/>
      <c r="AC10" s="80"/>
      <c r="AD10" s="80" t="s">
        <v>539</v>
      </c>
      <c r="AE10" s="80" t="s">
        <v>2103</v>
      </c>
      <c r="AF10" s="80" t="s">
        <v>2409</v>
      </c>
      <c r="AG10" s="80" t="s">
        <v>539</v>
      </c>
      <c r="AH10" s="80" t="s">
        <v>2408</v>
      </c>
      <c r="AI10" s="80">
        <v>0</v>
      </c>
      <c r="AJ10" s="80" t="s">
        <v>450</v>
      </c>
      <c r="AK10" s="80">
        <v>0</v>
      </c>
      <c r="AL10" s="80" t="s">
        <v>450</v>
      </c>
      <c r="AM10" s="80">
        <v>0</v>
      </c>
      <c r="AN10" s="80">
        <v>0</v>
      </c>
      <c r="AO10" s="80">
        <v>0</v>
      </c>
      <c r="AP10" s="175" t="s">
        <v>27</v>
      </c>
      <c r="AQ10" s="80">
        <v>20222024</v>
      </c>
      <c r="AR10" s="80" t="s">
        <v>480</v>
      </c>
      <c r="AS10" s="80" t="s">
        <v>2407</v>
      </c>
      <c r="AT10" s="80">
        <v>2024</v>
      </c>
      <c r="AU10" s="80">
        <v>2024</v>
      </c>
      <c r="AV10" s="80" t="s">
        <v>2407</v>
      </c>
      <c r="AW10" s="80" t="s">
        <v>2406</v>
      </c>
      <c r="AX10" s="80"/>
      <c r="AY10" s="80"/>
      <c r="AZ10" s="80" t="s">
        <v>2405</v>
      </c>
      <c r="BA10" s="80" t="s">
        <v>2404</v>
      </c>
      <c r="BB10" s="80" t="s">
        <v>2402</v>
      </c>
      <c r="BC10" s="80" t="s">
        <v>502</v>
      </c>
      <c r="BD10" s="80">
        <v>0</v>
      </c>
      <c r="BE10" s="80" t="s">
        <v>2403</v>
      </c>
      <c r="BF10" s="80" t="s">
        <v>2402</v>
      </c>
      <c r="BG10" s="80" t="s">
        <v>502</v>
      </c>
      <c r="BH10" s="80"/>
      <c r="BI10" s="80">
        <v>0</v>
      </c>
      <c r="BJ10" s="80" t="s">
        <v>2401</v>
      </c>
      <c r="BK10" s="80"/>
      <c r="BL10" s="80"/>
      <c r="BM10" s="80"/>
      <c r="BN10" s="80"/>
      <c r="BO10" s="80"/>
      <c r="BP10" s="80"/>
      <c r="BQ10" s="80"/>
      <c r="BR10" s="80"/>
      <c r="BS10" s="80"/>
      <c r="BT10" s="80" t="s">
        <v>447</v>
      </c>
      <c r="BU10" s="80" t="s">
        <v>2120</v>
      </c>
      <c r="BV10" s="80" t="s">
        <v>2400</v>
      </c>
      <c r="BW10" s="80" t="s">
        <v>502</v>
      </c>
      <c r="BX10" s="80"/>
      <c r="BY10" s="175" t="s">
        <v>489</v>
      </c>
      <c r="BZ10" s="80" t="s">
        <v>2398</v>
      </c>
      <c r="CA10" s="80" t="s">
        <v>2397</v>
      </c>
      <c r="CB10" s="80"/>
      <c r="CC10" s="80" t="s">
        <v>2396</v>
      </c>
      <c r="CD10" s="80" t="s">
        <v>2395</v>
      </c>
      <c r="CE10" s="80" t="s">
        <v>2394</v>
      </c>
      <c r="CF10" s="80" t="s">
        <v>462</v>
      </c>
      <c r="CG10" s="80" t="s">
        <v>2393</v>
      </c>
    </row>
    <row r="11" spans="1:85" s="145" customFormat="1" ht="14.5" customHeight="1">
      <c r="A11" s="85" t="s">
        <v>87</v>
      </c>
      <c r="B11" s="85">
        <v>7</v>
      </c>
      <c r="C11" s="175" t="s">
        <v>123</v>
      </c>
      <c r="D11" s="175" t="s">
        <v>122</v>
      </c>
      <c r="E11" s="176" t="s">
        <v>4213</v>
      </c>
      <c r="F11" s="176" t="s">
        <v>4028</v>
      </c>
      <c r="G11" s="178" t="s">
        <v>4162</v>
      </c>
      <c r="H11" s="175"/>
      <c r="I11" s="175" t="s">
        <v>430</v>
      </c>
      <c r="J11" s="179"/>
      <c r="K11" s="175" t="s">
        <v>53</v>
      </c>
      <c r="L11" s="175" t="s">
        <v>87</v>
      </c>
      <c r="M11" s="175" t="s">
        <v>4210</v>
      </c>
      <c r="N11" s="175"/>
      <c r="O11" s="175"/>
      <c r="P11" s="175"/>
      <c r="Q11" s="175"/>
      <c r="R11" s="175" t="s">
        <v>38</v>
      </c>
      <c r="S11" s="175"/>
      <c r="T11" s="178" t="str" cm="1">
        <f t="array" ref="T1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1" s="180">
        <v>400</v>
      </c>
      <c r="V11" s="179"/>
      <c r="W11" s="175"/>
      <c r="X11" s="175"/>
      <c r="Y11" s="175"/>
      <c r="Z11" s="175"/>
      <c r="AA11" s="175"/>
      <c r="AB11" s="175"/>
      <c r="AC11" s="175"/>
      <c r="AD11" s="175"/>
      <c r="AE11" s="175"/>
      <c r="AF11" s="175"/>
      <c r="AG11" s="175"/>
      <c r="AH11" s="175"/>
      <c r="AI11" s="175"/>
      <c r="AJ11" s="175"/>
      <c r="AK11" s="175"/>
      <c r="AL11" s="175"/>
      <c r="AM11" s="175"/>
      <c r="AN11" s="175"/>
      <c r="AO11" s="175"/>
      <c r="AP11" s="175" t="s">
        <v>36</v>
      </c>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c r="BS11" s="175"/>
      <c r="BT11" s="175"/>
      <c r="BU11" s="175"/>
      <c r="BV11" s="175"/>
      <c r="BW11" s="175"/>
      <c r="BX11" s="175"/>
      <c r="BY11" s="175" t="s">
        <v>489</v>
      </c>
      <c r="BZ11" s="175"/>
      <c r="CA11" s="175"/>
      <c r="CB11" s="175"/>
      <c r="CC11" s="175"/>
      <c r="CD11" s="175"/>
      <c r="CE11" s="175"/>
      <c r="CF11" s="175"/>
      <c r="CG11" s="175"/>
    </row>
    <row r="12" spans="1:85" s="145" customFormat="1" ht="14.5" customHeight="1">
      <c r="A12" s="85" t="s">
        <v>17</v>
      </c>
      <c r="B12" s="85">
        <v>8</v>
      </c>
      <c r="C12" s="175" t="s">
        <v>58</v>
      </c>
      <c r="D12" s="175"/>
      <c r="E12" s="176" t="s">
        <v>4213</v>
      </c>
      <c r="F12" s="176" t="s">
        <v>4028</v>
      </c>
      <c r="G12" s="178" t="s">
        <v>4164</v>
      </c>
      <c r="H12" s="175"/>
      <c r="I12" s="175" t="s">
        <v>430</v>
      </c>
      <c r="J12" s="179"/>
      <c r="K12" s="175" t="s">
        <v>26</v>
      </c>
      <c r="L12" s="175" t="s">
        <v>103</v>
      </c>
      <c r="M12" s="175" t="s">
        <v>4210</v>
      </c>
      <c r="N12" s="175"/>
      <c r="O12" s="175"/>
      <c r="P12" s="175"/>
      <c r="Q12" s="175"/>
      <c r="R12" s="175" t="s">
        <v>38</v>
      </c>
      <c r="S12" s="175"/>
      <c r="T12" s="178" t="str" cm="1">
        <f t="array" ref="T1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2" s="180">
        <v>12500</v>
      </c>
      <c r="V12" s="179"/>
      <c r="W12" s="175"/>
      <c r="X12" s="175"/>
      <c r="Y12" s="175"/>
      <c r="Z12" s="175"/>
      <c r="AA12" s="175"/>
      <c r="AB12" s="175"/>
      <c r="AC12" s="175"/>
      <c r="AD12" s="175"/>
      <c r="AE12" s="175"/>
      <c r="AF12" s="175"/>
      <c r="AG12" s="175"/>
      <c r="AH12" s="175"/>
      <c r="AI12" s="175"/>
      <c r="AJ12" s="175"/>
      <c r="AK12" s="175"/>
      <c r="AL12" s="175"/>
      <c r="AM12" s="175"/>
      <c r="AN12" s="175"/>
      <c r="AO12" s="175"/>
      <c r="AP12" s="175" t="s">
        <v>36</v>
      </c>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175"/>
      <c r="CE12" s="175"/>
      <c r="CF12" s="175"/>
      <c r="CG12" s="175"/>
    </row>
    <row r="13" spans="1:85" s="145" customFormat="1" ht="14.5" customHeight="1">
      <c r="A13" s="85" t="s">
        <v>205</v>
      </c>
      <c r="B13" s="85">
        <v>9</v>
      </c>
      <c r="C13" s="175" t="s">
        <v>276</v>
      </c>
      <c r="D13" s="175"/>
      <c r="E13" s="176" t="s">
        <v>4213</v>
      </c>
      <c r="F13" s="176" t="s">
        <v>4028</v>
      </c>
      <c r="G13" s="181" t="s">
        <v>203</v>
      </c>
      <c r="H13" s="175">
        <v>6</v>
      </c>
      <c r="I13" s="175" t="s">
        <v>430</v>
      </c>
      <c r="J13" s="179"/>
      <c r="K13" s="175" t="s">
        <v>213</v>
      </c>
      <c r="L13" s="175" t="s">
        <v>466</v>
      </c>
      <c r="M13" s="175" t="s">
        <v>4210</v>
      </c>
      <c r="N13" s="175"/>
      <c r="O13" s="175" t="s">
        <v>203</v>
      </c>
      <c r="P13" s="175" t="s">
        <v>234</v>
      </c>
      <c r="Q13" s="175"/>
      <c r="R13" s="175" t="s">
        <v>63</v>
      </c>
      <c r="S13" s="175"/>
      <c r="T13" s="178" t="str" cm="1">
        <f t="array" ref="T1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3" s="180">
        <v>298</v>
      </c>
      <c r="V13" s="179"/>
      <c r="W13" s="175"/>
      <c r="X13" s="175"/>
      <c r="Y13" s="175"/>
      <c r="Z13" s="175"/>
      <c r="AA13" s="175"/>
      <c r="AB13" s="175"/>
      <c r="AC13" s="175"/>
      <c r="AD13" s="175"/>
      <c r="AE13" s="175"/>
      <c r="AF13" s="175"/>
      <c r="AG13" s="175"/>
      <c r="AH13" s="175"/>
      <c r="AI13" s="175"/>
      <c r="AJ13" s="175"/>
      <c r="AK13" s="175"/>
      <c r="AL13" s="175"/>
      <c r="AM13" s="175"/>
      <c r="AN13" s="175"/>
      <c r="AO13" s="175"/>
      <c r="AP13" s="175" t="s">
        <v>36</v>
      </c>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5"/>
      <c r="BS13" s="175"/>
      <c r="BT13" s="175"/>
      <c r="BU13" s="175"/>
      <c r="BV13" s="175"/>
      <c r="BW13" s="175"/>
      <c r="BX13" s="175"/>
      <c r="BY13" s="175"/>
      <c r="BZ13" s="175"/>
      <c r="CA13" s="175"/>
      <c r="CB13" s="175"/>
      <c r="CC13" s="175"/>
      <c r="CD13" s="175"/>
      <c r="CE13" s="175"/>
      <c r="CF13" s="175"/>
      <c r="CG13" s="175"/>
    </row>
    <row r="14" spans="1:85" s="145" customFormat="1" ht="14.5" customHeight="1">
      <c r="A14" s="85" t="s">
        <v>910</v>
      </c>
      <c r="B14" s="85">
        <v>10</v>
      </c>
      <c r="C14" s="80" t="s">
        <v>723</v>
      </c>
      <c r="D14" s="80" t="s">
        <v>725</v>
      </c>
      <c r="E14" s="177" t="s">
        <v>4213</v>
      </c>
      <c r="F14" s="176" t="s">
        <v>4028</v>
      </c>
      <c r="G14" s="178" t="s">
        <v>224</v>
      </c>
      <c r="H14" s="80"/>
      <c r="I14" s="177" t="s">
        <v>4159</v>
      </c>
      <c r="J14" s="80"/>
      <c r="K14" s="80" t="s">
        <v>893</v>
      </c>
      <c r="L14" s="80" t="s">
        <v>676</v>
      </c>
      <c r="M14" s="80" t="s">
        <v>4212</v>
      </c>
      <c r="N14" s="80" t="s">
        <v>724</v>
      </c>
      <c r="O14" s="80" t="s">
        <v>715</v>
      </c>
      <c r="P14" s="80"/>
      <c r="Q14" s="80"/>
      <c r="R14" s="80"/>
      <c r="S14" s="80"/>
      <c r="T14" s="178" t="str" cm="1">
        <f t="array" ref="T1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4" s="206">
        <v>245</v>
      </c>
      <c r="V14" s="80"/>
      <c r="W14" s="80"/>
      <c r="X14" s="80"/>
      <c r="Y14" s="80"/>
      <c r="Z14" s="80"/>
      <c r="AA14" s="80" t="s">
        <v>727</v>
      </c>
      <c r="AB14" s="80"/>
      <c r="AC14" s="80"/>
      <c r="AD14" s="80"/>
      <c r="AE14" s="80"/>
      <c r="AF14" s="80"/>
      <c r="AG14" s="80"/>
      <c r="AH14" s="80"/>
      <c r="AI14" s="80"/>
      <c r="AJ14" s="80"/>
      <c r="AK14" s="80"/>
      <c r="AL14" s="80"/>
      <c r="AM14" s="80"/>
      <c r="AN14" s="80"/>
      <c r="AO14" s="80"/>
      <c r="AP14" s="175" t="s">
        <v>45</v>
      </c>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row>
    <row r="15" spans="1:85" s="145" customFormat="1" ht="14.5" customHeight="1">
      <c r="A15" s="85" t="s">
        <v>422</v>
      </c>
      <c r="B15" s="85">
        <v>11</v>
      </c>
      <c r="C15" s="175" t="s">
        <v>11</v>
      </c>
      <c r="D15" s="175" t="s">
        <v>10</v>
      </c>
      <c r="E15" s="176" t="s">
        <v>4213</v>
      </c>
      <c r="F15" s="176" t="s">
        <v>4028</v>
      </c>
      <c r="G15" s="178" t="s">
        <v>224</v>
      </c>
      <c r="H15" s="175"/>
      <c r="I15" s="175" t="s">
        <v>430</v>
      </c>
      <c r="J15" s="179"/>
      <c r="K15" s="175"/>
      <c r="L15" s="175" t="s">
        <v>436</v>
      </c>
      <c r="M15" s="175" t="s">
        <v>4211</v>
      </c>
      <c r="N15" s="175"/>
      <c r="O15" s="175"/>
      <c r="P15" s="175"/>
      <c r="Q15" s="175"/>
      <c r="R15" s="175"/>
      <c r="S15" s="175"/>
      <c r="T15" s="181" t="s">
        <v>471</v>
      </c>
      <c r="U15" s="186" t="s">
        <v>471</v>
      </c>
      <c r="V15" s="179"/>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5"/>
      <c r="BS15" s="175"/>
      <c r="BT15" s="175"/>
      <c r="BU15" s="175"/>
      <c r="BV15" s="175"/>
      <c r="BW15" s="175"/>
      <c r="BX15" s="175"/>
      <c r="BY15" s="175"/>
      <c r="BZ15" s="175"/>
      <c r="CA15" s="175"/>
      <c r="CB15" s="175"/>
      <c r="CC15" s="175"/>
      <c r="CD15" s="175"/>
      <c r="CE15" s="175"/>
      <c r="CF15" s="175"/>
      <c r="CG15" s="175"/>
    </row>
    <row r="16" spans="1:85" s="145" customFormat="1" ht="14.5" customHeight="1">
      <c r="A16" s="85" t="s">
        <v>205</v>
      </c>
      <c r="B16" s="85">
        <v>12</v>
      </c>
      <c r="C16" s="175" t="s">
        <v>268</v>
      </c>
      <c r="D16" s="175" t="s">
        <v>267</v>
      </c>
      <c r="E16" s="176" t="s">
        <v>1041</v>
      </c>
      <c r="F16" s="176" t="s">
        <v>4028</v>
      </c>
      <c r="G16" s="178" t="s">
        <v>237</v>
      </c>
      <c r="H16" s="175">
        <v>1</v>
      </c>
      <c r="I16" s="175" t="s">
        <v>430</v>
      </c>
      <c r="J16" s="179"/>
      <c r="K16" s="175" t="s">
        <v>213</v>
      </c>
      <c r="L16" s="175" t="s">
        <v>575</v>
      </c>
      <c r="M16" s="175" t="s">
        <v>4209</v>
      </c>
      <c r="N16" s="175"/>
      <c r="O16" s="175" t="s">
        <v>237</v>
      </c>
      <c r="P16" s="175" t="s">
        <v>249</v>
      </c>
      <c r="Q16" s="175"/>
      <c r="R16" s="175" t="s">
        <v>38</v>
      </c>
      <c r="S16" s="175"/>
      <c r="T16" s="178" t="str" cm="1">
        <f t="array" ref="T1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6" s="180">
        <v>61.7</v>
      </c>
      <c r="V16" s="179"/>
      <c r="W16" s="175"/>
      <c r="X16" s="175"/>
      <c r="Y16" s="175"/>
      <c r="Z16" s="175"/>
      <c r="AA16" s="175"/>
      <c r="AB16" s="175"/>
      <c r="AC16" s="175"/>
      <c r="AD16" s="175"/>
      <c r="AE16" s="175"/>
      <c r="AF16" s="175"/>
      <c r="AG16" s="175"/>
      <c r="AH16" s="175"/>
      <c r="AI16" s="175"/>
      <c r="AJ16" s="175"/>
      <c r="AK16" s="175"/>
      <c r="AL16" s="175"/>
      <c r="AM16" s="175"/>
      <c r="AN16" s="175"/>
      <c r="AO16" s="175"/>
      <c r="AP16" s="175" t="s">
        <v>36</v>
      </c>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175"/>
      <c r="BQ16" s="175"/>
      <c r="BR16" s="175"/>
      <c r="BS16" s="175"/>
      <c r="BT16" s="175"/>
      <c r="BU16" s="175"/>
      <c r="BV16" s="175"/>
      <c r="BW16" s="175"/>
      <c r="BX16" s="175"/>
      <c r="BY16" s="175" t="s">
        <v>489</v>
      </c>
      <c r="BZ16" s="175"/>
      <c r="CA16" s="175"/>
      <c r="CB16" s="175"/>
      <c r="CC16" s="175"/>
      <c r="CD16" s="175"/>
      <c r="CE16" s="175"/>
      <c r="CF16" s="175"/>
      <c r="CG16" s="175"/>
    </row>
    <row r="17" spans="1:85" s="145" customFormat="1" ht="14.5" customHeight="1">
      <c r="A17" s="85" t="s">
        <v>82</v>
      </c>
      <c r="B17" s="85">
        <v>13</v>
      </c>
      <c r="C17" s="175" t="s">
        <v>182</v>
      </c>
      <c r="D17" s="175"/>
      <c r="E17" s="176" t="s">
        <v>4213</v>
      </c>
      <c r="F17" s="176" t="s">
        <v>4028</v>
      </c>
      <c r="G17" s="178" t="s">
        <v>4162</v>
      </c>
      <c r="H17" s="175"/>
      <c r="I17" s="175" t="s">
        <v>430</v>
      </c>
      <c r="J17" s="179"/>
      <c r="K17" s="175" t="s">
        <v>80</v>
      </c>
      <c r="L17" s="175" t="s">
        <v>506</v>
      </c>
      <c r="M17" s="175" t="s">
        <v>4209</v>
      </c>
      <c r="N17" s="175"/>
      <c r="O17" s="175" t="s">
        <v>181</v>
      </c>
      <c r="P17" s="175"/>
      <c r="Q17" s="175"/>
      <c r="R17" s="175"/>
      <c r="S17" s="175"/>
      <c r="T17" s="178" t="str" cm="1">
        <f t="array" ref="T1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7" s="180">
        <v>112.17335</v>
      </c>
      <c r="V17" s="179"/>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5"/>
      <c r="BS17" s="175"/>
      <c r="BT17" s="175"/>
      <c r="BU17" s="175"/>
      <c r="BV17" s="175"/>
      <c r="BW17" s="175"/>
      <c r="BX17" s="175"/>
      <c r="BY17" s="175"/>
      <c r="BZ17" s="175"/>
      <c r="CA17" s="175"/>
      <c r="CB17" s="175"/>
      <c r="CC17" s="175"/>
      <c r="CD17" s="175"/>
      <c r="CE17" s="175"/>
      <c r="CF17" s="175"/>
      <c r="CG17" s="175"/>
    </row>
    <row r="18" spans="1:85" s="145" customFormat="1" ht="14.5" customHeight="1">
      <c r="A18" s="85" t="s">
        <v>909</v>
      </c>
      <c r="B18" s="85">
        <v>14</v>
      </c>
      <c r="C18" s="175" t="s">
        <v>4197</v>
      </c>
      <c r="D18" s="175" t="s">
        <v>2192</v>
      </c>
      <c r="E18" s="176" t="s">
        <v>4213</v>
      </c>
      <c r="F18" s="176" t="s">
        <v>3516</v>
      </c>
      <c r="G18" s="178" t="s">
        <v>224</v>
      </c>
      <c r="H18" s="175"/>
      <c r="I18" s="175" t="s">
        <v>430</v>
      </c>
      <c r="J18" s="175"/>
      <c r="K18" s="175"/>
      <c r="L18" s="175" t="s">
        <v>2193</v>
      </c>
      <c r="M18" s="175" t="s">
        <v>4210</v>
      </c>
      <c r="N18" s="175" t="s">
        <v>2325</v>
      </c>
      <c r="O18" s="175" t="s">
        <v>224</v>
      </c>
      <c r="P18" s="175" t="s">
        <v>2194</v>
      </c>
      <c r="Q18" s="175"/>
      <c r="R18" s="175" t="s">
        <v>2000</v>
      </c>
      <c r="S18" s="175"/>
      <c r="T18" s="178" t="str" cm="1">
        <f t="array" ref="T1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8" s="180">
        <v>124</v>
      </c>
      <c r="V18" s="179"/>
      <c r="W18" s="175"/>
      <c r="X18" s="175"/>
      <c r="Y18" s="175"/>
      <c r="Z18" s="175" t="s">
        <v>2198</v>
      </c>
      <c r="AA18" s="175" t="s">
        <v>2195</v>
      </c>
      <c r="AB18" s="175"/>
      <c r="AC18" s="175" t="s">
        <v>2199</v>
      </c>
      <c r="AD18" s="175"/>
      <c r="AE18" s="175"/>
      <c r="AF18" s="175"/>
      <c r="AG18" s="175"/>
      <c r="AH18" s="175" t="s">
        <v>2200</v>
      </c>
      <c r="AI18" s="175" t="s">
        <v>2201</v>
      </c>
      <c r="AJ18" s="175"/>
      <c r="AK18" s="175"/>
      <c r="AL18" s="175"/>
      <c r="AM18" s="175"/>
      <c r="AN18" s="175"/>
      <c r="AO18" s="175" t="s">
        <v>2060</v>
      </c>
      <c r="AP18" s="175" t="s">
        <v>45</v>
      </c>
      <c r="AQ18" s="175" t="s">
        <v>2203</v>
      </c>
      <c r="AR18" s="175" t="s">
        <v>2204</v>
      </c>
      <c r="AS18" s="175" t="s">
        <v>2205</v>
      </c>
      <c r="AT18" s="175" t="s">
        <v>2206</v>
      </c>
      <c r="AU18" s="175" t="s">
        <v>2207</v>
      </c>
      <c r="AV18" s="175" t="s">
        <v>1735</v>
      </c>
      <c r="AW18" s="175"/>
      <c r="AX18" s="175" t="s">
        <v>934</v>
      </c>
      <c r="AY18" s="175"/>
      <c r="AZ18" s="175"/>
      <c r="BA18" s="175"/>
      <c r="BB18" s="175"/>
      <c r="BC18" s="175"/>
      <c r="BD18" s="175"/>
      <c r="BE18" s="175"/>
      <c r="BF18" s="175"/>
      <c r="BG18" s="175" t="s">
        <v>2196</v>
      </c>
      <c r="BH18" s="175"/>
      <c r="BI18" s="175"/>
      <c r="BJ18" s="175"/>
      <c r="BK18" s="175"/>
      <c r="BL18" s="175"/>
      <c r="BM18" s="175"/>
      <c r="BN18" s="175"/>
      <c r="BO18" s="175"/>
      <c r="BP18" s="175"/>
      <c r="BQ18" s="175"/>
      <c r="BR18" s="175"/>
      <c r="BS18" s="175"/>
      <c r="BT18" s="175"/>
      <c r="BU18" s="175"/>
      <c r="BV18" s="175"/>
      <c r="BW18" s="175"/>
      <c r="BX18" s="175"/>
      <c r="BY18" s="177" t="s">
        <v>925</v>
      </c>
      <c r="BZ18" s="175" t="s">
        <v>2208</v>
      </c>
      <c r="CA18" s="175" t="s">
        <v>2209</v>
      </c>
      <c r="CB18" s="175" t="s">
        <v>2210</v>
      </c>
      <c r="CC18" s="175" t="s">
        <v>2211</v>
      </c>
      <c r="CD18" s="175" t="s">
        <v>2212</v>
      </c>
      <c r="CE18" s="175" t="s">
        <v>2213</v>
      </c>
      <c r="CF18" s="175"/>
      <c r="CG18" s="175"/>
    </row>
    <row r="19" spans="1:85" s="145" customFormat="1" ht="14.5" customHeight="1">
      <c r="A19" s="85" t="s">
        <v>3394</v>
      </c>
      <c r="B19" s="85">
        <v>15</v>
      </c>
      <c r="C19" s="175" t="s">
        <v>2173</v>
      </c>
      <c r="D19" s="183" t="s">
        <v>2174</v>
      </c>
      <c r="E19" s="177" t="s">
        <v>4213</v>
      </c>
      <c r="F19" s="176" t="s">
        <v>3516</v>
      </c>
      <c r="G19" s="178" t="s">
        <v>4164</v>
      </c>
      <c r="H19" s="175"/>
      <c r="I19" s="177" t="s">
        <v>4160</v>
      </c>
      <c r="J19" s="179"/>
      <c r="K19" s="175" t="s">
        <v>3395</v>
      </c>
      <c r="L19" s="175" t="s">
        <v>2175</v>
      </c>
      <c r="M19" s="175" t="s">
        <v>4210</v>
      </c>
      <c r="N19" s="183" t="s">
        <v>3397</v>
      </c>
      <c r="O19" s="175" t="s">
        <v>1225</v>
      </c>
      <c r="P19" s="175" t="s">
        <v>3386</v>
      </c>
      <c r="Q19" s="175"/>
      <c r="R19" s="175" t="s">
        <v>499</v>
      </c>
      <c r="S19" s="175"/>
      <c r="T19" s="178" t="str" cm="1">
        <f t="array" ref="T1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9" s="180">
        <v>15</v>
      </c>
      <c r="V19" s="179"/>
      <c r="W19" s="175" t="s">
        <v>1059</v>
      </c>
      <c r="X19" s="175" t="s">
        <v>2177</v>
      </c>
      <c r="Y19" s="175" t="s">
        <v>2178</v>
      </c>
      <c r="Z19" s="175" t="s">
        <v>484</v>
      </c>
      <c r="AA19" s="175"/>
      <c r="AB19" s="175"/>
      <c r="AC19" s="175" t="s">
        <v>2182</v>
      </c>
      <c r="AD19" s="175"/>
      <c r="AE19" s="175"/>
      <c r="AF19" s="175"/>
      <c r="AG19" s="175"/>
      <c r="AH19" s="183" t="s">
        <v>2183</v>
      </c>
      <c r="AI19" s="175" t="s">
        <v>2184</v>
      </c>
      <c r="AJ19" s="175"/>
      <c r="AK19" s="175"/>
      <c r="AL19" s="175"/>
      <c r="AM19" s="175"/>
      <c r="AN19" s="175"/>
      <c r="AO19" s="175"/>
      <c r="AP19" s="175" t="s">
        <v>27</v>
      </c>
      <c r="AQ19" s="175"/>
      <c r="AR19" s="175"/>
      <c r="AS19" s="175"/>
      <c r="AT19" s="175"/>
      <c r="AU19" s="175"/>
      <c r="AV19" s="175"/>
      <c r="AW19" s="175"/>
      <c r="AX19" s="175" t="s">
        <v>1736</v>
      </c>
      <c r="AY19" s="175"/>
      <c r="AZ19" s="175"/>
      <c r="BA19" s="175"/>
      <c r="BB19" s="175"/>
      <c r="BC19" s="175"/>
      <c r="BD19" s="175"/>
      <c r="BE19" s="175"/>
      <c r="BF19" s="175"/>
      <c r="BG19" s="175" t="s">
        <v>1323</v>
      </c>
      <c r="BH19" s="175" t="s">
        <v>2181</v>
      </c>
      <c r="BI19" s="175"/>
      <c r="BJ19" s="175"/>
      <c r="BK19" s="175"/>
      <c r="BL19" s="175"/>
      <c r="BM19" s="175"/>
      <c r="BN19" s="175"/>
      <c r="BO19" s="175"/>
      <c r="BP19" s="175"/>
      <c r="BQ19" s="175"/>
      <c r="BR19" s="175"/>
      <c r="BS19" s="175"/>
      <c r="BT19" s="175"/>
      <c r="BU19" s="175"/>
      <c r="BV19" s="175"/>
      <c r="BW19" s="175"/>
      <c r="BX19" s="175"/>
      <c r="BY19" s="177" t="s">
        <v>925</v>
      </c>
      <c r="BZ19" s="183" t="s">
        <v>2185</v>
      </c>
      <c r="CA19" s="175" t="s">
        <v>2186</v>
      </c>
      <c r="CB19" s="175" t="s">
        <v>2187</v>
      </c>
      <c r="CC19" s="175" t="s">
        <v>2188</v>
      </c>
      <c r="CD19" s="175" t="s">
        <v>2189</v>
      </c>
      <c r="CE19" s="175"/>
      <c r="CF19" s="175"/>
      <c r="CG19" s="175" t="s">
        <v>2190</v>
      </c>
    </row>
    <row r="20" spans="1:85" s="145" customFormat="1" ht="14.5" customHeight="1">
      <c r="A20" s="85" t="s">
        <v>909</v>
      </c>
      <c r="B20" s="85">
        <v>16</v>
      </c>
      <c r="C20" s="80" t="s">
        <v>1031</v>
      </c>
      <c r="D20" s="80" t="s">
        <v>2878</v>
      </c>
      <c r="E20" s="177" t="s">
        <v>4213</v>
      </c>
      <c r="F20" s="176" t="s">
        <v>4028</v>
      </c>
      <c r="G20" s="181" t="s">
        <v>203</v>
      </c>
      <c r="H20" s="80"/>
      <c r="I20" s="177" t="s">
        <v>4160</v>
      </c>
      <c r="J20" s="80" t="s">
        <v>2877</v>
      </c>
      <c r="K20" s="80" t="s">
        <v>2523</v>
      </c>
      <c r="L20" s="80" t="s">
        <v>1037</v>
      </c>
      <c r="M20" s="80" t="s">
        <v>4211</v>
      </c>
      <c r="N20" s="80" t="s">
        <v>2985</v>
      </c>
      <c r="O20" s="80" t="s">
        <v>203</v>
      </c>
      <c r="P20" s="80" t="s">
        <v>2876</v>
      </c>
      <c r="Q20" s="80" t="s">
        <v>2875</v>
      </c>
      <c r="R20" s="80" t="s">
        <v>2734</v>
      </c>
      <c r="S20" s="80"/>
      <c r="T20" s="181" t="s">
        <v>471</v>
      </c>
      <c r="U20" s="186" t="s">
        <v>471</v>
      </c>
      <c r="V20" s="80"/>
      <c r="W20" s="80"/>
      <c r="X20" s="80"/>
      <c r="Y20" s="80"/>
      <c r="Z20" s="80"/>
      <c r="AA20" s="80"/>
      <c r="AB20" s="80"/>
      <c r="AC20" s="80"/>
      <c r="AD20" s="80"/>
      <c r="AE20" s="80"/>
      <c r="AF20" s="80" t="s">
        <v>539</v>
      </c>
      <c r="AG20" s="80" t="s">
        <v>539</v>
      </c>
      <c r="AH20" s="80"/>
      <c r="AI20" s="80"/>
      <c r="AJ20" s="80"/>
      <c r="AK20" s="80"/>
      <c r="AL20" s="80"/>
      <c r="AM20" s="80"/>
      <c r="AN20" s="80"/>
      <c r="AO20" s="80"/>
      <c r="AP20" s="80"/>
      <c r="AQ20" s="80"/>
      <c r="AR20" s="80"/>
      <c r="AS20" s="80"/>
      <c r="AT20" s="80"/>
      <c r="AU20" s="80"/>
      <c r="AV20" s="80"/>
      <c r="AW20" s="80"/>
      <c r="AX20" s="80"/>
      <c r="AY20" s="80"/>
      <c r="AZ20" s="80"/>
      <c r="BA20" s="80"/>
      <c r="BB20" s="80"/>
      <c r="BC20" s="80" t="s">
        <v>539</v>
      </c>
      <c r="BD20" s="80"/>
      <c r="BE20" s="80"/>
      <c r="BF20" s="80"/>
      <c r="BG20" s="80" t="s">
        <v>539</v>
      </c>
      <c r="BH20" s="80"/>
      <c r="BI20" s="80"/>
      <c r="BJ20" s="80"/>
      <c r="BK20" s="80"/>
      <c r="BL20" s="80"/>
      <c r="BM20" s="80"/>
      <c r="BN20" s="80"/>
      <c r="BO20" s="80"/>
      <c r="BP20" s="80"/>
      <c r="BQ20" s="80"/>
      <c r="BR20" s="80"/>
      <c r="BS20" s="80"/>
      <c r="BT20" s="80"/>
      <c r="BU20" s="80"/>
      <c r="BV20" s="80"/>
      <c r="BW20" s="80"/>
      <c r="BX20" s="80"/>
      <c r="BY20" s="80" t="s">
        <v>539</v>
      </c>
      <c r="BZ20" s="80" t="s">
        <v>539</v>
      </c>
      <c r="CA20" s="80"/>
      <c r="CB20" s="80"/>
      <c r="CC20" s="80" t="s">
        <v>539</v>
      </c>
      <c r="CD20" s="80"/>
      <c r="CE20" s="80"/>
      <c r="CF20" s="80"/>
      <c r="CG20" s="80"/>
    </row>
    <row r="21" spans="1:85" s="145" customFormat="1" ht="14.5" customHeight="1">
      <c r="A21" s="85" t="s">
        <v>2306</v>
      </c>
      <c r="B21" s="85">
        <v>17</v>
      </c>
      <c r="C21" s="175" t="s">
        <v>2256</v>
      </c>
      <c r="D21" s="175" t="s">
        <v>2257</v>
      </c>
      <c r="E21" s="176" t="s">
        <v>4213</v>
      </c>
      <c r="F21" s="176" t="s">
        <v>4028</v>
      </c>
      <c r="G21" s="178" t="s">
        <v>4158</v>
      </c>
      <c r="H21" s="175"/>
      <c r="I21" s="175" t="s">
        <v>1317</v>
      </c>
      <c r="J21" s="175"/>
      <c r="K21" s="175"/>
      <c r="L21" s="175" t="s">
        <v>2258</v>
      </c>
      <c r="M21" s="175" t="s">
        <v>4211</v>
      </c>
      <c r="N21" s="175" t="s">
        <v>2328</v>
      </c>
      <c r="O21" s="175" t="s">
        <v>510</v>
      </c>
      <c r="P21" s="175" t="s">
        <v>2259</v>
      </c>
      <c r="Q21" s="175"/>
      <c r="R21" s="175" t="s">
        <v>499</v>
      </c>
      <c r="S21" s="175"/>
      <c r="T21" s="178" t="str" cm="1">
        <f t="array" ref="T2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1" s="180">
        <v>22</v>
      </c>
      <c r="V21" s="179"/>
      <c r="W21" s="175"/>
      <c r="X21" s="175" t="s">
        <v>2260</v>
      </c>
      <c r="Y21" s="175" t="s">
        <v>2261</v>
      </c>
      <c r="Z21" s="175" t="s">
        <v>2266</v>
      </c>
      <c r="AA21" s="175" t="s">
        <v>2262</v>
      </c>
      <c r="AB21" s="175"/>
      <c r="AC21" s="175" t="s">
        <v>2267</v>
      </c>
      <c r="AD21" s="175"/>
      <c r="AE21" s="175"/>
      <c r="AF21" s="175"/>
      <c r="AG21" s="175"/>
      <c r="AH21" s="175" t="s">
        <v>2268</v>
      </c>
      <c r="AI21" s="175" t="s">
        <v>2269</v>
      </c>
      <c r="AJ21" s="175"/>
      <c r="AK21" s="175"/>
      <c r="AL21" s="175"/>
      <c r="AM21" s="175"/>
      <c r="AN21" s="175"/>
      <c r="AO21" s="175" t="s">
        <v>477</v>
      </c>
      <c r="AP21" s="175" t="s">
        <v>45</v>
      </c>
      <c r="AQ21" s="175" t="s">
        <v>2270</v>
      </c>
      <c r="AR21" s="175" t="s">
        <v>2271</v>
      </c>
      <c r="AS21" s="175" t="s">
        <v>1327</v>
      </c>
      <c r="AT21" s="175" t="s">
        <v>1485</v>
      </c>
      <c r="AU21" s="175" t="s">
        <v>2272</v>
      </c>
      <c r="AV21" s="175" t="s">
        <v>2273</v>
      </c>
      <c r="AW21" s="175"/>
      <c r="AX21" s="175" t="s">
        <v>1753</v>
      </c>
      <c r="AY21" s="175"/>
      <c r="AZ21" s="175"/>
      <c r="BA21" s="175"/>
      <c r="BB21" s="175"/>
      <c r="BC21" s="175"/>
      <c r="BD21" s="175"/>
      <c r="BE21" s="175"/>
      <c r="BF21" s="175"/>
      <c r="BG21" s="175" t="s">
        <v>2263</v>
      </c>
      <c r="BH21" s="175" t="s">
        <v>2265</v>
      </c>
      <c r="BI21" s="175"/>
      <c r="BJ21" s="175"/>
      <c r="BK21" s="175"/>
      <c r="BL21" s="175"/>
      <c r="BM21" s="175"/>
      <c r="BN21" s="175"/>
      <c r="BO21" s="175"/>
      <c r="BP21" s="175"/>
      <c r="BQ21" s="175"/>
      <c r="BR21" s="175"/>
      <c r="BS21" s="175"/>
      <c r="BT21" s="175"/>
      <c r="BU21" s="175"/>
      <c r="BV21" s="175"/>
      <c r="BW21" s="175"/>
      <c r="BX21" s="175"/>
      <c r="BY21" s="175" t="s">
        <v>3583</v>
      </c>
      <c r="BZ21" s="175" t="s">
        <v>2274</v>
      </c>
      <c r="CA21" s="175" t="s">
        <v>2275</v>
      </c>
      <c r="CB21" s="175" t="s">
        <v>2276</v>
      </c>
      <c r="CC21" s="175" t="s">
        <v>2277</v>
      </c>
      <c r="CD21" s="175" t="s">
        <v>2278</v>
      </c>
      <c r="CE21" s="175" t="s">
        <v>2279</v>
      </c>
      <c r="CF21" s="175"/>
      <c r="CG21" s="175" t="s">
        <v>2280</v>
      </c>
    </row>
    <row r="22" spans="1:85" s="145" customFormat="1" ht="14.5" customHeight="1">
      <c r="A22" s="85" t="s">
        <v>910</v>
      </c>
      <c r="B22" s="85">
        <v>18</v>
      </c>
      <c r="C22" s="175" t="s">
        <v>647</v>
      </c>
      <c r="D22" s="175"/>
      <c r="E22" s="177" t="s">
        <v>4213</v>
      </c>
      <c r="F22" s="176" t="s">
        <v>4028</v>
      </c>
      <c r="G22" s="178" t="s">
        <v>4151</v>
      </c>
      <c r="H22" s="175"/>
      <c r="I22" s="177" t="s">
        <v>4159</v>
      </c>
      <c r="J22" s="175"/>
      <c r="K22" s="175" t="s">
        <v>893</v>
      </c>
      <c r="L22" s="175" t="s">
        <v>635</v>
      </c>
      <c r="M22" s="80" t="s">
        <v>4211</v>
      </c>
      <c r="N22" s="175"/>
      <c r="O22" s="80" t="s">
        <v>629</v>
      </c>
      <c r="P22" s="175"/>
      <c r="Q22" s="175"/>
      <c r="R22" s="175"/>
      <c r="S22" s="175"/>
      <c r="T22" s="178" t="str" cm="1">
        <f t="array" ref="T2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2" s="180">
        <v>10</v>
      </c>
      <c r="V22" s="175"/>
      <c r="W22" s="175"/>
      <c r="X22" s="175"/>
      <c r="Y22" s="175"/>
      <c r="Z22" s="175"/>
      <c r="AA22" s="175"/>
      <c r="AB22" s="175"/>
      <c r="AC22" s="175"/>
      <c r="AD22" s="175"/>
      <c r="AE22" s="175"/>
      <c r="AF22" s="175"/>
      <c r="AG22" s="175"/>
      <c r="AH22" s="175"/>
      <c r="AI22" s="175"/>
      <c r="AJ22" s="175"/>
      <c r="AK22" s="175"/>
      <c r="AL22" s="175"/>
      <c r="AM22" s="175"/>
      <c r="AN22" s="175"/>
      <c r="AO22" s="175"/>
      <c r="AP22" s="175" t="s">
        <v>27</v>
      </c>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c r="BP22" s="175"/>
      <c r="BQ22" s="175"/>
      <c r="BR22" s="175"/>
      <c r="BS22" s="175"/>
      <c r="BT22" s="175"/>
      <c r="BU22" s="175"/>
      <c r="BV22" s="175"/>
      <c r="BW22" s="175"/>
      <c r="BX22" s="175"/>
      <c r="BY22" s="175"/>
      <c r="BZ22" s="175"/>
      <c r="CA22" s="175"/>
      <c r="CB22" s="175" t="s">
        <v>648</v>
      </c>
      <c r="CC22" s="175"/>
      <c r="CD22" s="175"/>
      <c r="CE22" s="175"/>
      <c r="CF22" s="175"/>
      <c r="CG22" s="175"/>
    </row>
    <row r="23" spans="1:85" s="145" customFormat="1" ht="14.5" customHeight="1">
      <c r="A23" s="85" t="s">
        <v>205</v>
      </c>
      <c r="B23" s="85">
        <v>19</v>
      </c>
      <c r="C23" s="175" t="s">
        <v>299</v>
      </c>
      <c r="D23" s="175"/>
      <c r="E23" s="176" t="s">
        <v>4213</v>
      </c>
      <c r="F23" s="176" t="s">
        <v>4028</v>
      </c>
      <c r="G23" s="178" t="s">
        <v>224</v>
      </c>
      <c r="H23" s="175"/>
      <c r="I23" s="175" t="s">
        <v>430</v>
      </c>
      <c r="J23" s="179"/>
      <c r="K23" s="175" t="s">
        <v>41</v>
      </c>
      <c r="L23" s="175" t="s">
        <v>435</v>
      </c>
      <c r="M23" s="175" t="s">
        <v>4211</v>
      </c>
      <c r="N23" s="175"/>
      <c r="O23" s="175" t="s">
        <v>224</v>
      </c>
      <c r="P23" s="175" t="s">
        <v>247</v>
      </c>
      <c r="Q23" s="175"/>
      <c r="R23" s="175" t="s">
        <v>63</v>
      </c>
      <c r="S23" s="175"/>
      <c r="T23" s="178" t="str" cm="1">
        <f t="array" ref="T2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3" s="180">
        <v>1300</v>
      </c>
      <c r="V23" s="179"/>
      <c r="W23" s="175"/>
      <c r="X23" s="175"/>
      <c r="Y23" s="175"/>
      <c r="Z23" s="175"/>
      <c r="AA23" s="175"/>
      <c r="AB23" s="175"/>
      <c r="AC23" s="175"/>
      <c r="AD23" s="175"/>
      <c r="AE23" s="175"/>
      <c r="AF23" s="175"/>
      <c r="AG23" s="175"/>
      <c r="AH23" s="175"/>
      <c r="AI23" s="175"/>
      <c r="AJ23" s="175"/>
      <c r="AK23" s="175"/>
      <c r="AL23" s="175"/>
      <c r="AM23" s="175"/>
      <c r="AN23" s="175"/>
      <c r="AO23" s="175"/>
      <c r="AP23" s="175" t="s">
        <v>36</v>
      </c>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5"/>
      <c r="BS23" s="175"/>
      <c r="BT23" s="175"/>
      <c r="BU23" s="175"/>
      <c r="BV23" s="175"/>
      <c r="BW23" s="175"/>
      <c r="BX23" s="175"/>
      <c r="BY23" s="177" t="s">
        <v>925</v>
      </c>
      <c r="BZ23" s="175"/>
      <c r="CA23" s="175"/>
      <c r="CB23" s="175"/>
      <c r="CC23" s="175"/>
      <c r="CD23" s="175"/>
      <c r="CE23" s="175"/>
      <c r="CF23" s="175"/>
      <c r="CG23" s="175"/>
    </row>
    <row r="24" spans="1:85" s="145" customFormat="1" ht="14.5" customHeight="1">
      <c r="A24" s="85" t="s">
        <v>205</v>
      </c>
      <c r="B24" s="85">
        <v>20</v>
      </c>
      <c r="C24" s="175" t="s">
        <v>300</v>
      </c>
      <c r="D24" s="175"/>
      <c r="E24" s="176" t="s">
        <v>4213</v>
      </c>
      <c r="F24" s="176" t="s">
        <v>4028</v>
      </c>
      <c r="G24" s="181" t="s">
        <v>203</v>
      </c>
      <c r="H24" s="175"/>
      <c r="I24" s="175" t="s">
        <v>430</v>
      </c>
      <c r="J24" s="179"/>
      <c r="K24" s="175" t="s">
        <v>41</v>
      </c>
      <c r="L24" s="175" t="s">
        <v>496</v>
      </c>
      <c r="M24" s="175" t="s">
        <v>4209</v>
      </c>
      <c r="N24" s="175"/>
      <c r="O24" s="175" t="s">
        <v>203</v>
      </c>
      <c r="P24" s="175" t="s">
        <v>219</v>
      </c>
      <c r="Q24" s="175"/>
      <c r="R24" s="175"/>
      <c r="S24" s="175"/>
      <c r="T24" s="178" t="str" cm="1">
        <f t="array" ref="T2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4" s="180">
        <v>88.9</v>
      </c>
      <c r="V24" s="179"/>
      <c r="W24" s="175"/>
      <c r="X24" s="175"/>
      <c r="Y24" s="175"/>
      <c r="Z24" s="175"/>
      <c r="AA24" s="175"/>
      <c r="AB24" s="175"/>
      <c r="AC24" s="175"/>
      <c r="AD24" s="175"/>
      <c r="AE24" s="175"/>
      <c r="AF24" s="175"/>
      <c r="AG24" s="175"/>
      <c r="AH24" s="175"/>
      <c r="AI24" s="175"/>
      <c r="AJ24" s="175"/>
      <c r="AK24" s="175"/>
      <c r="AL24" s="175"/>
      <c r="AM24" s="175"/>
      <c r="AN24" s="175"/>
      <c r="AO24" s="175"/>
      <c r="AP24" s="175" t="s">
        <v>36</v>
      </c>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175"/>
    </row>
    <row r="25" spans="1:85" s="145" customFormat="1" ht="14.5" customHeight="1">
      <c r="A25" s="85" t="s">
        <v>4152</v>
      </c>
      <c r="B25" s="85">
        <v>21</v>
      </c>
      <c r="C25" s="175" t="s">
        <v>4214</v>
      </c>
      <c r="D25" s="183" t="s">
        <v>3364</v>
      </c>
      <c r="E25" s="176" t="s">
        <v>1041</v>
      </c>
      <c r="F25" s="176" t="s">
        <v>3516</v>
      </c>
      <c r="G25" s="178" t="s">
        <v>242</v>
      </c>
      <c r="H25" s="175">
        <v>3</v>
      </c>
      <c r="I25" s="177" t="s">
        <v>4160</v>
      </c>
      <c r="J25" s="179"/>
      <c r="K25" s="175" t="s">
        <v>3395</v>
      </c>
      <c r="L25" s="175" t="s">
        <v>2175</v>
      </c>
      <c r="M25" s="175" t="s">
        <v>4210</v>
      </c>
      <c r="N25" s="183" t="s">
        <v>3398</v>
      </c>
      <c r="O25" s="175"/>
      <c r="P25" s="175"/>
      <c r="Q25" s="175"/>
      <c r="R25" s="175"/>
      <c r="S25" s="175"/>
      <c r="T25" s="178" t="str" cm="1">
        <f t="array" ref="T2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5" s="186">
        <v>2.2999999999999998</v>
      </c>
      <c r="V25" s="179"/>
      <c r="W25" s="175" t="s">
        <v>1059</v>
      </c>
      <c r="X25" s="175" t="s">
        <v>3387</v>
      </c>
      <c r="Y25" s="175" t="s">
        <v>3388</v>
      </c>
      <c r="Z25" s="175"/>
      <c r="AA25" s="175"/>
      <c r="AB25" s="175"/>
      <c r="AC25" s="175" t="s">
        <v>3389</v>
      </c>
      <c r="AD25" s="175"/>
      <c r="AE25" s="175"/>
      <c r="AF25" s="175"/>
      <c r="AG25" s="175"/>
      <c r="AH25" s="175" t="s">
        <v>3388</v>
      </c>
      <c r="AI25" s="175"/>
      <c r="AJ25" s="175"/>
      <c r="AK25" s="175"/>
      <c r="AL25" s="175"/>
      <c r="AM25" s="175"/>
      <c r="AN25" s="175"/>
      <c r="AO25" s="175"/>
      <c r="AP25" s="175" t="s">
        <v>27</v>
      </c>
      <c r="AQ25" s="175">
        <v>2022</v>
      </c>
      <c r="AR25" s="175">
        <v>2023</v>
      </c>
      <c r="AS25" s="175" t="s">
        <v>1178</v>
      </c>
      <c r="AT25" s="175"/>
      <c r="AU25" s="175" t="s">
        <v>1915</v>
      </c>
      <c r="AV25" s="175"/>
      <c r="AW25" s="175"/>
      <c r="AX25" s="175"/>
      <c r="AY25" s="175"/>
      <c r="AZ25" s="175"/>
      <c r="BA25" s="175"/>
      <c r="BB25" s="175"/>
      <c r="BC25" s="175"/>
      <c r="BD25" s="175"/>
      <c r="BE25" s="175"/>
      <c r="BF25" s="175"/>
      <c r="BG25" s="175" t="s">
        <v>1323</v>
      </c>
      <c r="BH25" s="175"/>
      <c r="BI25" s="175"/>
      <c r="BJ25" s="175"/>
      <c r="BK25" s="175"/>
      <c r="BL25" s="175"/>
      <c r="BM25" s="175"/>
      <c r="BN25" s="175"/>
      <c r="BO25" s="175"/>
      <c r="BP25" s="175"/>
      <c r="BQ25" s="175"/>
      <c r="BR25" s="175"/>
      <c r="BS25" s="175"/>
      <c r="BT25" s="175"/>
      <c r="BU25" s="175"/>
      <c r="BV25" s="175"/>
      <c r="BW25" s="175"/>
      <c r="BX25" s="175"/>
      <c r="BY25" s="175" t="s">
        <v>489</v>
      </c>
      <c r="BZ25" s="175" t="s">
        <v>3390</v>
      </c>
      <c r="CA25" s="175" t="s">
        <v>3391</v>
      </c>
      <c r="CB25" s="175"/>
      <c r="CC25" s="175" t="s">
        <v>2188</v>
      </c>
      <c r="CD25" s="175"/>
      <c r="CE25" s="175" t="s">
        <v>3392</v>
      </c>
      <c r="CF25" s="175"/>
      <c r="CG25" s="175" t="s">
        <v>3393</v>
      </c>
    </row>
    <row r="26" spans="1:85" s="145" customFormat="1" ht="14.5" customHeight="1">
      <c r="A26" s="85" t="s">
        <v>87</v>
      </c>
      <c r="B26" s="85">
        <v>22</v>
      </c>
      <c r="C26" s="175" t="s">
        <v>96</v>
      </c>
      <c r="D26" s="175" t="s">
        <v>95</v>
      </c>
      <c r="E26" s="176" t="s">
        <v>4213</v>
      </c>
      <c r="F26" s="176" t="s">
        <v>4028</v>
      </c>
      <c r="G26" s="178" t="s">
        <v>224</v>
      </c>
      <c r="H26" s="175">
        <v>2</v>
      </c>
      <c r="I26" s="175" t="s">
        <v>430</v>
      </c>
      <c r="J26" s="179"/>
      <c r="K26" s="175" t="s">
        <v>53</v>
      </c>
      <c r="L26" s="175" t="s">
        <v>87</v>
      </c>
      <c r="M26" s="175" t="s">
        <v>4210</v>
      </c>
      <c r="N26" s="175"/>
      <c r="O26" s="175" t="s">
        <v>224</v>
      </c>
      <c r="P26" s="175"/>
      <c r="Q26" s="175"/>
      <c r="R26" s="175" t="s">
        <v>25</v>
      </c>
      <c r="S26" s="175"/>
      <c r="T26" s="178" t="str" cm="1">
        <f t="array" ref="T2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6" s="180">
        <v>112</v>
      </c>
      <c r="V26" s="179"/>
      <c r="W26" s="175"/>
      <c r="X26" s="175"/>
      <c r="Y26" s="175"/>
      <c r="Z26" s="175"/>
      <c r="AA26" s="175"/>
      <c r="AB26" s="175"/>
      <c r="AC26" s="175"/>
      <c r="AD26" s="175"/>
      <c r="AE26" s="175"/>
      <c r="AF26" s="175"/>
      <c r="AG26" s="175"/>
      <c r="AH26" s="175"/>
      <c r="AI26" s="175"/>
      <c r="AJ26" s="175"/>
      <c r="AK26" s="175"/>
      <c r="AL26" s="175"/>
      <c r="AM26" s="175"/>
      <c r="AN26" s="175"/>
      <c r="AO26" s="175"/>
      <c r="AP26" s="175" t="s">
        <v>36</v>
      </c>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c r="BO26" s="175"/>
      <c r="BP26" s="175"/>
      <c r="BQ26" s="175"/>
      <c r="BR26" s="175"/>
      <c r="BS26" s="175"/>
      <c r="BT26" s="175"/>
      <c r="BU26" s="175"/>
      <c r="BV26" s="175"/>
      <c r="BW26" s="175"/>
      <c r="BX26" s="175"/>
      <c r="BY26" s="177" t="s">
        <v>925</v>
      </c>
      <c r="BZ26" s="175"/>
      <c r="CA26" s="175"/>
      <c r="CB26" s="175"/>
      <c r="CC26" s="175"/>
      <c r="CD26" s="175"/>
      <c r="CE26" s="175"/>
      <c r="CF26" s="175"/>
      <c r="CG26" s="175"/>
    </row>
    <row r="27" spans="1:85" s="145" customFormat="1" ht="14.5" customHeight="1">
      <c r="A27" s="85" t="s">
        <v>910</v>
      </c>
      <c r="B27" s="85">
        <v>23</v>
      </c>
      <c r="C27" s="80" t="s">
        <v>732</v>
      </c>
      <c r="D27" s="80" t="s">
        <v>735</v>
      </c>
      <c r="E27" s="177" t="s">
        <v>4213</v>
      </c>
      <c r="F27" s="176" t="s">
        <v>3515</v>
      </c>
      <c r="G27" s="178" t="s">
        <v>224</v>
      </c>
      <c r="H27" s="80"/>
      <c r="I27" s="177" t="s">
        <v>4159</v>
      </c>
      <c r="J27" s="80"/>
      <c r="K27" s="80" t="s">
        <v>894</v>
      </c>
      <c r="L27" s="80" t="s">
        <v>734</v>
      </c>
      <c r="M27" s="80" t="s">
        <v>4212</v>
      </c>
      <c r="N27" s="80" t="s">
        <v>733</v>
      </c>
      <c r="O27" s="80" t="s">
        <v>715</v>
      </c>
      <c r="P27" s="80"/>
      <c r="Q27" s="80"/>
      <c r="R27" s="80"/>
      <c r="S27" s="80" t="s">
        <v>3969</v>
      </c>
      <c r="T27" s="178" t="str" cm="1">
        <f t="array" ref="T2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27" s="206">
        <v>7000</v>
      </c>
      <c r="V27" s="80"/>
      <c r="W27" s="80"/>
      <c r="X27" s="80"/>
      <c r="Y27" s="80"/>
      <c r="Z27" s="80"/>
      <c r="AA27" s="80"/>
      <c r="AB27" s="80"/>
      <c r="AC27" s="80"/>
      <c r="AD27" s="187" t="s">
        <v>3970</v>
      </c>
      <c r="AE27" s="80"/>
      <c r="AF27" s="80"/>
      <c r="AG27" s="80"/>
      <c r="AH27" s="187" t="s">
        <v>3970</v>
      </c>
      <c r="AI27" s="187" t="s">
        <v>3971</v>
      </c>
      <c r="AJ27" s="80"/>
      <c r="AK27" s="80"/>
      <c r="AL27" s="80"/>
      <c r="AM27" s="80"/>
      <c r="AN27" s="80"/>
      <c r="AO27" s="80"/>
      <c r="AP27" s="175" t="s">
        <v>27</v>
      </c>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177" t="s">
        <v>925</v>
      </c>
      <c r="BZ27" s="80" t="s">
        <v>3972</v>
      </c>
      <c r="CA27" s="80"/>
      <c r="CB27" s="80"/>
      <c r="CC27" s="80"/>
      <c r="CD27" s="80"/>
      <c r="CE27" s="80"/>
      <c r="CF27" s="80"/>
      <c r="CG27" s="80"/>
    </row>
    <row r="28" spans="1:85" s="145" customFormat="1" ht="14.5" customHeight="1">
      <c r="A28" s="85" t="s">
        <v>17</v>
      </c>
      <c r="B28" s="85">
        <v>214</v>
      </c>
      <c r="C28" s="234" t="s">
        <v>76</v>
      </c>
      <c r="D28" s="175" t="s">
        <v>3567</v>
      </c>
      <c r="E28" s="176" t="s">
        <v>1041</v>
      </c>
      <c r="F28" s="176" t="s">
        <v>3515</v>
      </c>
      <c r="G28" s="178" t="s">
        <v>549</v>
      </c>
      <c r="H28" s="175"/>
      <c r="I28" s="175" t="s">
        <v>430</v>
      </c>
      <c r="J28" s="179"/>
      <c r="K28" s="175" t="s">
        <v>26</v>
      </c>
      <c r="L28" s="175" t="s">
        <v>103</v>
      </c>
      <c r="M28" s="175" t="s">
        <v>4210</v>
      </c>
      <c r="N28" s="175" t="s">
        <v>26</v>
      </c>
      <c r="O28" s="175"/>
      <c r="P28" s="175"/>
      <c r="Q28" s="175"/>
      <c r="R28" s="175" t="s">
        <v>38</v>
      </c>
      <c r="S28" s="80" t="s">
        <v>4220</v>
      </c>
      <c r="T28" s="178" t="str" cm="1">
        <f t="array" ref="T2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28" s="180">
        <v>10000</v>
      </c>
      <c r="V28" s="179"/>
      <c r="W28" s="175"/>
      <c r="X28" s="175"/>
      <c r="Y28" s="175"/>
      <c r="Z28" s="175"/>
      <c r="AA28" s="175"/>
      <c r="AB28" s="175"/>
      <c r="AC28" s="175"/>
      <c r="AD28" s="175"/>
      <c r="AE28" s="175"/>
      <c r="AF28" s="175"/>
      <c r="AG28" s="175"/>
      <c r="AH28" s="175"/>
      <c r="AI28" s="175"/>
      <c r="AJ28" s="175"/>
      <c r="AK28" s="175"/>
      <c r="AL28" s="175"/>
      <c r="AM28" s="175"/>
      <c r="AN28" s="175"/>
      <c r="AO28" s="175"/>
      <c r="AP28" s="175" t="s">
        <v>27</v>
      </c>
      <c r="AQ28" s="175"/>
      <c r="AR28" s="175"/>
      <c r="AS28" s="175"/>
      <c r="AT28" s="175"/>
      <c r="AU28" s="175"/>
      <c r="AV28" s="175"/>
      <c r="AW28" s="175"/>
      <c r="AX28" s="175"/>
      <c r="AY28" s="175"/>
      <c r="AZ28" s="175"/>
      <c r="BA28" s="175"/>
      <c r="BB28" s="175"/>
      <c r="BC28" s="175"/>
      <c r="BD28" s="175"/>
      <c r="BE28" s="175"/>
      <c r="BF28" s="175"/>
      <c r="BG28" s="216" t="s">
        <v>3569</v>
      </c>
      <c r="BH28" s="175"/>
      <c r="BI28" s="175"/>
      <c r="BJ28" s="175"/>
      <c r="BK28" s="175"/>
      <c r="BL28" s="175"/>
      <c r="BM28" s="175"/>
      <c r="BN28" s="175"/>
      <c r="BO28" s="175"/>
      <c r="BP28" s="175"/>
      <c r="BQ28" s="175"/>
      <c r="BR28" s="175"/>
      <c r="BS28" s="175"/>
      <c r="BT28" s="175"/>
      <c r="BU28" s="175"/>
      <c r="BV28" s="175"/>
      <c r="BW28" s="175"/>
      <c r="BX28" s="175"/>
      <c r="BY28" s="175" t="s">
        <v>103</v>
      </c>
      <c r="BZ28" s="175" t="s">
        <v>3568</v>
      </c>
      <c r="CA28" s="175"/>
      <c r="CB28" s="175"/>
      <c r="CC28" s="175"/>
      <c r="CD28" s="175"/>
      <c r="CE28" s="175"/>
      <c r="CF28" s="175"/>
      <c r="CG28" s="175"/>
    </row>
    <row r="29" spans="1:85" s="145" customFormat="1" ht="14.5" customHeight="1">
      <c r="A29" s="85" t="s">
        <v>143</v>
      </c>
      <c r="B29" s="85">
        <v>25</v>
      </c>
      <c r="C29" s="234" t="s">
        <v>144</v>
      </c>
      <c r="D29" s="175"/>
      <c r="E29" s="176" t="s">
        <v>4213</v>
      </c>
      <c r="F29" s="176" t="s">
        <v>4028</v>
      </c>
      <c r="G29" s="178" t="s">
        <v>4158</v>
      </c>
      <c r="H29" s="175"/>
      <c r="I29" s="175" t="s">
        <v>430</v>
      </c>
      <c r="J29" s="179"/>
      <c r="K29" s="175" t="s">
        <v>59</v>
      </c>
      <c r="L29" s="175" t="s">
        <v>59</v>
      </c>
      <c r="M29" s="175" t="s">
        <v>4210</v>
      </c>
      <c r="N29" s="175"/>
      <c r="O29" s="175"/>
      <c r="P29" s="175"/>
      <c r="Q29" s="175"/>
      <c r="R29" s="175" t="s">
        <v>132</v>
      </c>
      <c r="S29" s="175"/>
      <c r="T29" s="178" t="str" cm="1">
        <f t="array" ref="T2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9" s="180">
        <v>3</v>
      </c>
      <c r="V29" s="179"/>
      <c r="W29" s="175"/>
      <c r="X29" s="175"/>
      <c r="Y29" s="175"/>
      <c r="Z29" s="175"/>
      <c r="AA29" s="175"/>
      <c r="AB29" s="175"/>
      <c r="AC29" s="175"/>
      <c r="AD29" s="175"/>
      <c r="AE29" s="175"/>
      <c r="AF29" s="175"/>
      <c r="AG29" s="175"/>
      <c r="AH29" s="175"/>
      <c r="AI29" s="175"/>
      <c r="AJ29" s="175"/>
      <c r="AK29" s="175"/>
      <c r="AL29" s="175"/>
      <c r="AM29" s="175"/>
      <c r="AN29" s="175"/>
      <c r="AO29" s="175"/>
      <c r="AP29" s="175" t="s">
        <v>45</v>
      </c>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5"/>
      <c r="BS29" s="175"/>
      <c r="BT29" s="175"/>
      <c r="BU29" s="175"/>
      <c r="BV29" s="175"/>
      <c r="BW29" s="175"/>
      <c r="BX29" s="175"/>
      <c r="BY29" s="175"/>
      <c r="BZ29" s="175"/>
      <c r="CA29" s="175"/>
      <c r="CB29" s="175"/>
      <c r="CC29" s="175"/>
      <c r="CD29" s="175"/>
      <c r="CE29" s="175"/>
      <c r="CF29" s="175"/>
      <c r="CG29" s="175"/>
    </row>
    <row r="30" spans="1:85" s="145" customFormat="1" ht="14.5" customHeight="1">
      <c r="A30" s="85" t="s">
        <v>143</v>
      </c>
      <c r="B30" s="85">
        <v>26</v>
      </c>
      <c r="C30" s="234" t="s">
        <v>152</v>
      </c>
      <c r="D30" s="175"/>
      <c r="E30" s="176" t="s">
        <v>4213</v>
      </c>
      <c r="F30" s="176" t="s">
        <v>4028</v>
      </c>
      <c r="G30" s="178" t="s">
        <v>4158</v>
      </c>
      <c r="H30" s="175"/>
      <c r="I30" s="175" t="s">
        <v>430</v>
      </c>
      <c r="J30" s="179"/>
      <c r="K30" s="175" t="s">
        <v>59</v>
      </c>
      <c r="L30" s="175" t="s">
        <v>103</v>
      </c>
      <c r="M30" s="175" t="s">
        <v>4210</v>
      </c>
      <c r="N30" s="175"/>
      <c r="O30" s="175"/>
      <c r="P30" s="175"/>
      <c r="Q30" s="175"/>
      <c r="R30" s="175" t="s">
        <v>132</v>
      </c>
      <c r="S30" s="175"/>
      <c r="T30" s="178" t="str" cm="1">
        <f t="array" ref="T3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0" s="180">
        <v>60</v>
      </c>
      <c r="V30" s="179"/>
      <c r="W30" s="175"/>
      <c r="X30" s="175"/>
      <c r="Y30" s="175"/>
      <c r="Z30" s="175"/>
      <c r="AA30" s="175"/>
      <c r="AB30" s="175"/>
      <c r="AC30" s="175"/>
      <c r="AD30" s="175"/>
      <c r="AE30" s="175"/>
      <c r="AF30" s="175"/>
      <c r="AG30" s="175"/>
      <c r="AH30" s="175"/>
      <c r="AI30" s="175"/>
      <c r="AJ30" s="175"/>
      <c r="AK30" s="175"/>
      <c r="AL30" s="175"/>
      <c r="AM30" s="175"/>
      <c r="AN30" s="175"/>
      <c r="AO30" s="175"/>
      <c r="AP30" s="175" t="s">
        <v>45</v>
      </c>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c r="CC30" s="175"/>
      <c r="CD30" s="175"/>
      <c r="CE30" s="175"/>
      <c r="CF30" s="175"/>
      <c r="CG30" s="175"/>
    </row>
    <row r="31" spans="1:85" s="145" customFormat="1" ht="14.5" customHeight="1">
      <c r="A31" s="85" t="s">
        <v>205</v>
      </c>
      <c r="B31" s="85">
        <v>243</v>
      </c>
      <c r="C31" s="234" t="s">
        <v>270</v>
      </c>
      <c r="D31" s="175" t="s">
        <v>3572</v>
      </c>
      <c r="E31" s="176" t="s">
        <v>1041</v>
      </c>
      <c r="F31" s="176" t="s">
        <v>3515</v>
      </c>
      <c r="G31" s="178" t="s">
        <v>242</v>
      </c>
      <c r="H31" s="175"/>
      <c r="I31" s="175" t="s">
        <v>430</v>
      </c>
      <c r="J31" s="179"/>
      <c r="K31" s="175" t="s">
        <v>213</v>
      </c>
      <c r="L31" s="175" t="s">
        <v>431</v>
      </c>
      <c r="M31" s="175" t="s">
        <v>4210</v>
      </c>
      <c r="N31" s="175" t="s">
        <v>431</v>
      </c>
      <c r="O31" s="175" t="s">
        <v>241</v>
      </c>
      <c r="P31" s="175" t="s">
        <v>240</v>
      </c>
      <c r="Q31" s="175"/>
      <c r="R31" s="175" t="s">
        <v>63</v>
      </c>
      <c r="S31" s="80" t="s">
        <v>3574</v>
      </c>
      <c r="T31" s="178" t="str" cm="1">
        <f t="array" ref="T3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1" s="180">
        <v>70</v>
      </c>
      <c r="V31" s="179"/>
      <c r="W31" s="175"/>
      <c r="X31" s="175"/>
      <c r="Y31" s="175"/>
      <c r="Z31" s="175"/>
      <c r="AA31" s="175"/>
      <c r="AB31" s="175"/>
      <c r="AC31" s="175"/>
      <c r="AD31" s="175"/>
      <c r="AE31" s="175"/>
      <c r="AF31" s="175"/>
      <c r="AG31" s="175"/>
      <c r="AH31" s="175"/>
      <c r="AI31" s="175"/>
      <c r="AJ31" s="175"/>
      <c r="AK31" s="175"/>
      <c r="AL31" s="175"/>
      <c r="AM31" s="175"/>
      <c r="AN31" s="175"/>
      <c r="AO31" s="175"/>
      <c r="AP31" s="175" t="s">
        <v>45</v>
      </c>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c r="BO31" s="175"/>
      <c r="BP31" s="175"/>
      <c r="BQ31" s="175"/>
      <c r="BR31" s="175"/>
      <c r="BS31" s="175"/>
      <c r="BT31" s="175"/>
      <c r="BU31" s="175"/>
      <c r="BV31" s="175"/>
      <c r="BW31" s="175"/>
      <c r="BX31" s="175"/>
      <c r="BY31" s="175" t="s">
        <v>489</v>
      </c>
      <c r="BZ31" s="191" t="s">
        <v>3573</v>
      </c>
      <c r="CA31" s="175"/>
      <c r="CB31" s="175"/>
      <c r="CC31" s="175"/>
      <c r="CD31" s="175"/>
      <c r="CE31" s="175"/>
      <c r="CF31" s="175"/>
      <c r="CG31" s="175"/>
    </row>
    <row r="32" spans="1:85" s="145" customFormat="1" ht="14.5" customHeight="1">
      <c r="A32" s="85" t="s">
        <v>205</v>
      </c>
      <c r="B32" s="85">
        <v>28</v>
      </c>
      <c r="C32" s="234" t="s">
        <v>313</v>
      </c>
      <c r="D32" s="175"/>
      <c r="E32" s="176" t="s">
        <v>4213</v>
      </c>
      <c r="F32" s="176" t="s">
        <v>4028</v>
      </c>
      <c r="G32" s="181" t="s">
        <v>203</v>
      </c>
      <c r="H32" s="175"/>
      <c r="I32" s="175" t="s">
        <v>430</v>
      </c>
      <c r="J32" s="179"/>
      <c r="K32" s="175" t="s">
        <v>53</v>
      </c>
      <c r="L32" s="175" t="s">
        <v>59</v>
      </c>
      <c r="M32" s="175" t="s">
        <v>4210</v>
      </c>
      <c r="N32" s="175"/>
      <c r="O32" s="175" t="s">
        <v>203</v>
      </c>
      <c r="P32" s="175" t="s">
        <v>227</v>
      </c>
      <c r="Q32" s="175"/>
      <c r="R32" s="175" t="s">
        <v>63</v>
      </c>
      <c r="S32" s="175"/>
      <c r="T32" s="178" t="str" cm="1">
        <f t="array" ref="T3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2" s="180">
        <v>81.466220000000007</v>
      </c>
      <c r="V32" s="179"/>
      <c r="W32" s="175"/>
      <c r="X32" s="175"/>
      <c r="Y32" s="175"/>
      <c r="Z32" s="175"/>
      <c r="AA32" s="175"/>
      <c r="AB32" s="175"/>
      <c r="AC32" s="175"/>
      <c r="AD32" s="175"/>
      <c r="AE32" s="175"/>
      <c r="AF32" s="175"/>
      <c r="AG32" s="175"/>
      <c r="AH32" s="175"/>
      <c r="AI32" s="175"/>
      <c r="AJ32" s="175"/>
      <c r="AK32" s="175"/>
      <c r="AL32" s="175"/>
      <c r="AM32" s="175"/>
      <c r="AN32" s="175"/>
      <c r="AO32" s="175"/>
      <c r="AP32" s="175" t="s">
        <v>45</v>
      </c>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175"/>
    </row>
    <row r="33" spans="1:85" s="145" customFormat="1" ht="14.5" customHeight="1">
      <c r="A33" s="85" t="s">
        <v>87</v>
      </c>
      <c r="B33" s="85">
        <v>29</v>
      </c>
      <c r="C33" s="234" t="s">
        <v>126</v>
      </c>
      <c r="D33" s="175"/>
      <c r="E33" s="176" t="s">
        <v>4213</v>
      </c>
      <c r="F33" s="176" t="s">
        <v>4028</v>
      </c>
      <c r="G33" s="178" t="s">
        <v>224</v>
      </c>
      <c r="H33" s="175">
        <v>2</v>
      </c>
      <c r="I33" s="175" t="s">
        <v>430</v>
      </c>
      <c r="J33" s="179"/>
      <c r="K33" s="175" t="s">
        <v>53</v>
      </c>
      <c r="L33" s="175" t="s">
        <v>87</v>
      </c>
      <c r="M33" s="175" t="s">
        <v>4210</v>
      </c>
      <c r="N33" s="175"/>
      <c r="O33" s="175" t="s">
        <v>224</v>
      </c>
      <c r="P33" s="175"/>
      <c r="Q33" s="175"/>
      <c r="R33" s="175" t="s">
        <v>63</v>
      </c>
      <c r="S33" s="175"/>
      <c r="T33" s="178" t="str" cm="1">
        <f t="array" ref="T3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3" s="180">
        <v>108.2</v>
      </c>
      <c r="V33" s="179"/>
      <c r="W33" s="175"/>
      <c r="X33" s="175"/>
      <c r="Y33" s="175"/>
      <c r="Z33" s="175"/>
      <c r="AA33" s="175"/>
      <c r="AB33" s="175"/>
      <c r="AC33" s="175"/>
      <c r="AD33" s="175"/>
      <c r="AE33" s="175"/>
      <c r="AF33" s="175"/>
      <c r="AG33" s="175"/>
      <c r="AH33" s="175"/>
      <c r="AI33" s="175"/>
      <c r="AJ33" s="175"/>
      <c r="AK33" s="175"/>
      <c r="AL33" s="175"/>
      <c r="AM33" s="175"/>
      <c r="AN33" s="175"/>
      <c r="AO33" s="175"/>
      <c r="AP33" s="175" t="s">
        <v>36</v>
      </c>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c r="BS33" s="175"/>
      <c r="BT33" s="175"/>
      <c r="BU33" s="175"/>
      <c r="BV33" s="175"/>
      <c r="BW33" s="175"/>
      <c r="BX33" s="175"/>
      <c r="BY33" s="175" t="s">
        <v>489</v>
      </c>
      <c r="BZ33" s="175"/>
      <c r="CA33" s="175"/>
      <c r="CB33" s="175"/>
      <c r="CC33" s="175"/>
      <c r="CD33" s="175"/>
      <c r="CE33" s="175"/>
      <c r="CF33" s="175"/>
      <c r="CG33" s="175"/>
    </row>
    <row r="34" spans="1:85" s="145" customFormat="1">
      <c r="A34" s="85" t="s">
        <v>909</v>
      </c>
      <c r="B34" s="85">
        <v>30</v>
      </c>
      <c r="C34" s="234" t="s">
        <v>2042</v>
      </c>
      <c r="D34" s="175" t="s">
        <v>2043</v>
      </c>
      <c r="E34" s="176" t="s">
        <v>4213</v>
      </c>
      <c r="F34" s="176" t="s">
        <v>4028</v>
      </c>
      <c r="G34" s="178" t="s">
        <v>4163</v>
      </c>
      <c r="H34" s="175"/>
      <c r="I34" s="175" t="s">
        <v>430</v>
      </c>
      <c r="J34" s="175"/>
      <c r="K34" s="175"/>
      <c r="L34" s="220" t="s">
        <v>464</v>
      </c>
      <c r="M34" s="175" t="s">
        <v>4210</v>
      </c>
      <c r="N34" s="175" t="s">
        <v>2314</v>
      </c>
      <c r="O34" s="175" t="s">
        <v>469</v>
      </c>
      <c r="P34" s="175" t="s">
        <v>237</v>
      </c>
      <c r="Q34" s="175"/>
      <c r="R34" s="175" t="s">
        <v>499</v>
      </c>
      <c r="S34" s="175"/>
      <c r="T34" s="178" t="str" cm="1">
        <f t="array" ref="T3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4" s="180">
        <v>33</v>
      </c>
      <c r="V34" s="179"/>
      <c r="W34" s="175"/>
      <c r="X34" s="175"/>
      <c r="Y34" s="175"/>
      <c r="Z34" s="175" t="s">
        <v>485</v>
      </c>
      <c r="AA34" s="175"/>
      <c r="AB34" s="175"/>
      <c r="AC34" s="175" t="s">
        <v>2003</v>
      </c>
      <c r="AD34" s="175"/>
      <c r="AE34" s="175"/>
      <c r="AF34" s="175"/>
      <c r="AG34" s="175"/>
      <c r="AH34" s="175" t="s">
        <v>485</v>
      </c>
      <c r="AI34" s="175" t="s">
        <v>485</v>
      </c>
      <c r="AJ34" s="175"/>
      <c r="AK34" s="175"/>
      <c r="AL34" s="175"/>
      <c r="AM34" s="175"/>
      <c r="AN34" s="175"/>
      <c r="AO34" s="175" t="s">
        <v>477</v>
      </c>
      <c r="AP34" s="175" t="s">
        <v>27</v>
      </c>
      <c r="AQ34" s="175" t="s">
        <v>1327</v>
      </c>
      <c r="AR34" s="175" t="s">
        <v>1915</v>
      </c>
      <c r="AS34" s="175" t="s">
        <v>1915</v>
      </c>
      <c r="AT34" s="175" t="s">
        <v>2005</v>
      </c>
      <c r="AU34" s="175" t="s">
        <v>2006</v>
      </c>
      <c r="AV34" s="175">
        <v>2025</v>
      </c>
      <c r="AW34" s="175"/>
      <c r="AX34" s="175" t="s">
        <v>1736</v>
      </c>
      <c r="AY34" s="175"/>
      <c r="AZ34" s="175"/>
      <c r="BA34" s="175"/>
      <c r="BB34" s="175"/>
      <c r="BC34" s="175"/>
      <c r="BD34" s="175"/>
      <c r="BE34" s="175"/>
      <c r="BF34" s="175"/>
      <c r="BG34" s="175" t="s">
        <v>2031</v>
      </c>
      <c r="BH34" s="175"/>
      <c r="BI34" s="175"/>
      <c r="BJ34" s="175"/>
      <c r="BK34" s="175"/>
      <c r="BL34" s="175"/>
      <c r="BM34" s="175"/>
      <c r="BN34" s="175"/>
      <c r="BO34" s="175"/>
      <c r="BP34" s="175"/>
      <c r="BQ34" s="175"/>
      <c r="BR34" s="175"/>
      <c r="BS34" s="175"/>
      <c r="BT34" s="175"/>
      <c r="BU34" s="175"/>
      <c r="BV34" s="175"/>
      <c r="BW34" s="175"/>
      <c r="BX34" s="175"/>
      <c r="BY34" s="175" t="s">
        <v>489</v>
      </c>
      <c r="BZ34" s="175" t="s">
        <v>2046</v>
      </c>
      <c r="CA34" s="175" t="s">
        <v>2044</v>
      </c>
      <c r="CB34" s="175"/>
      <c r="CC34" s="175" t="s">
        <v>2009</v>
      </c>
      <c r="CD34" s="175"/>
      <c r="CE34" s="175" t="s">
        <v>2010</v>
      </c>
      <c r="CF34" s="175"/>
      <c r="CG34" s="175" t="s">
        <v>2011</v>
      </c>
    </row>
    <row r="35" spans="1:85" s="145" customFormat="1" ht="14.5" customHeight="1">
      <c r="A35" s="85" t="s">
        <v>1046</v>
      </c>
      <c r="B35" s="85">
        <v>31</v>
      </c>
      <c r="C35" s="235" t="s">
        <v>1049</v>
      </c>
      <c r="D35" s="80"/>
      <c r="E35" s="177" t="s">
        <v>1041</v>
      </c>
      <c r="F35" s="176" t="s">
        <v>4028</v>
      </c>
      <c r="G35" s="178" t="s">
        <v>224</v>
      </c>
      <c r="H35" s="80"/>
      <c r="I35" s="177" t="s">
        <v>4160</v>
      </c>
      <c r="J35" s="80"/>
      <c r="K35" s="80"/>
      <c r="L35" s="175" t="s">
        <v>596</v>
      </c>
      <c r="M35" s="175" t="s">
        <v>4211</v>
      </c>
      <c r="N35" s="80"/>
      <c r="O35" s="175" t="s">
        <v>224</v>
      </c>
      <c r="P35" s="80"/>
      <c r="Q35" s="80"/>
      <c r="R35" s="80"/>
      <c r="S35" s="80"/>
      <c r="T35" s="178" t="str" cm="1">
        <f t="array" ref="T3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5" s="186">
        <v>26.5</v>
      </c>
      <c r="V35" s="80"/>
      <c r="W35" s="80"/>
      <c r="X35" s="80"/>
      <c r="Y35" s="80"/>
      <c r="Z35" s="80"/>
      <c r="AA35" s="80"/>
      <c r="AB35" s="80"/>
      <c r="AC35" s="80"/>
      <c r="AD35" s="80"/>
      <c r="AE35" s="80"/>
      <c r="AF35" s="80"/>
      <c r="AG35" s="80"/>
      <c r="AH35" s="80"/>
      <c r="AI35" s="80"/>
      <c r="AJ35" s="80"/>
      <c r="AK35" s="80"/>
      <c r="AL35" s="80"/>
      <c r="AM35" s="80"/>
      <c r="AN35" s="80"/>
      <c r="AO35" s="80"/>
      <c r="AP35" s="177" t="s">
        <v>45</v>
      </c>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175" t="s">
        <v>489</v>
      </c>
      <c r="BZ35" s="80"/>
      <c r="CA35" s="80"/>
      <c r="CB35" s="80"/>
      <c r="CC35" s="80"/>
      <c r="CD35" s="80"/>
      <c r="CE35" s="80"/>
      <c r="CF35" s="80"/>
      <c r="CG35" s="80"/>
    </row>
    <row r="36" spans="1:85" s="145" customFormat="1" ht="14.5" customHeight="1">
      <c r="A36" s="85" t="s">
        <v>1046</v>
      </c>
      <c r="B36" s="85">
        <v>32</v>
      </c>
      <c r="C36" s="236" t="s">
        <v>608</v>
      </c>
      <c r="D36" s="177" t="s">
        <v>2387</v>
      </c>
      <c r="E36" s="177" t="s">
        <v>1041</v>
      </c>
      <c r="F36" s="176" t="s">
        <v>3515</v>
      </c>
      <c r="G36" s="178" t="s">
        <v>224</v>
      </c>
      <c r="H36" s="177"/>
      <c r="I36" s="177" t="s">
        <v>4160</v>
      </c>
      <c r="J36" s="80"/>
      <c r="K36" s="177"/>
      <c r="L36" s="80" t="s">
        <v>2384</v>
      </c>
      <c r="M36" s="175" t="s">
        <v>4208</v>
      </c>
      <c r="N36" s="80" t="s">
        <v>2384</v>
      </c>
      <c r="O36" s="184" t="s">
        <v>224</v>
      </c>
      <c r="P36" s="177" t="s">
        <v>2383</v>
      </c>
      <c r="Q36" s="80" t="s">
        <v>2382</v>
      </c>
      <c r="R36" s="177" t="s">
        <v>2381</v>
      </c>
      <c r="S36" s="80" t="s">
        <v>2380</v>
      </c>
      <c r="T36" s="178" t="str" cm="1">
        <f t="array" ref="T3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36" s="182">
        <v>24000</v>
      </c>
      <c r="V36" s="80"/>
      <c r="W36" s="80"/>
      <c r="X36" s="80"/>
      <c r="Y36" s="80"/>
      <c r="Z36" s="80" t="s">
        <v>2378</v>
      </c>
      <c r="AA36" s="80" t="s">
        <v>2377</v>
      </c>
      <c r="AB36" s="80"/>
      <c r="AC36" s="80"/>
      <c r="AD36" s="80" t="s">
        <v>3002</v>
      </c>
      <c r="AE36" s="80"/>
      <c r="AF36" s="80" t="s">
        <v>539</v>
      </c>
      <c r="AG36" s="80" t="s">
        <v>539</v>
      </c>
      <c r="AH36" s="80" t="s">
        <v>2376</v>
      </c>
      <c r="AI36" s="80" t="s">
        <v>2375</v>
      </c>
      <c r="AJ36" s="80" t="s">
        <v>447</v>
      </c>
      <c r="AK36" s="80"/>
      <c r="AL36" s="80" t="s">
        <v>450</v>
      </c>
      <c r="AM36" s="80">
        <v>0</v>
      </c>
      <c r="AN36" s="80" t="s">
        <v>443</v>
      </c>
      <c r="AO36" s="80" t="s">
        <v>451</v>
      </c>
      <c r="AP36" s="175" t="s">
        <v>36</v>
      </c>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t="s">
        <v>450</v>
      </c>
      <c r="BU36" s="80"/>
      <c r="BV36" s="80"/>
      <c r="BW36" s="80"/>
      <c r="BX36" s="80"/>
      <c r="BY36" s="177" t="s">
        <v>925</v>
      </c>
      <c r="BZ36" s="80"/>
      <c r="CA36" s="80"/>
      <c r="CB36" s="80"/>
      <c r="CC36" s="80" t="s">
        <v>539</v>
      </c>
      <c r="CD36" s="80"/>
      <c r="CE36" s="80"/>
      <c r="CF36" s="80"/>
      <c r="CG36" s="80"/>
    </row>
    <row r="37" spans="1:85" s="145" customFormat="1" ht="14.5" customHeight="1">
      <c r="A37" s="85" t="s">
        <v>909</v>
      </c>
      <c r="B37" s="85">
        <v>33</v>
      </c>
      <c r="C37" s="78" t="s">
        <v>1029</v>
      </c>
      <c r="D37" s="221" t="s">
        <v>2945</v>
      </c>
      <c r="E37" s="177" t="s">
        <v>4213</v>
      </c>
      <c r="F37" s="176" t="s">
        <v>4028</v>
      </c>
      <c r="G37" s="177" t="s">
        <v>3481</v>
      </c>
      <c r="H37" s="80"/>
      <c r="I37" s="177" t="s">
        <v>4160</v>
      </c>
      <c r="J37" s="80"/>
      <c r="K37" s="220" t="s">
        <v>2601</v>
      </c>
      <c r="L37" s="80" t="s">
        <v>1035</v>
      </c>
      <c r="M37" s="80" t="s">
        <v>4210</v>
      </c>
      <c r="N37" s="80" t="s">
        <v>2984</v>
      </c>
      <c r="O37" s="220" t="s">
        <v>432</v>
      </c>
      <c r="P37" s="80" t="s">
        <v>2944</v>
      </c>
      <c r="Q37" s="80" t="s">
        <v>2943</v>
      </c>
      <c r="R37" s="220" t="s">
        <v>2381</v>
      </c>
      <c r="S37" s="80" t="s">
        <v>1035</v>
      </c>
      <c r="T37" s="178" t="str" cm="1">
        <f t="array" ref="T3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7" s="222">
        <v>10</v>
      </c>
      <c r="V37" s="80" t="s">
        <v>2941</v>
      </c>
      <c r="W37" s="80" t="s">
        <v>467</v>
      </c>
      <c r="X37" s="80"/>
      <c r="Y37" s="80"/>
      <c r="Z37" s="80" t="s">
        <v>2198</v>
      </c>
      <c r="AA37" s="80" t="s">
        <v>2931</v>
      </c>
      <c r="AB37" s="80"/>
      <c r="AC37" s="80"/>
      <c r="AD37" s="80" t="s">
        <v>539</v>
      </c>
      <c r="AE37" s="80" t="s">
        <v>2940</v>
      </c>
      <c r="AF37" s="80" t="s">
        <v>2476</v>
      </c>
      <c r="AG37" s="80" t="s">
        <v>2939</v>
      </c>
      <c r="AH37" s="80" t="s">
        <v>2938</v>
      </c>
      <c r="AI37" s="80"/>
      <c r="AJ37" s="80" t="s">
        <v>447</v>
      </c>
      <c r="AK37" s="80" t="s">
        <v>2937</v>
      </c>
      <c r="AL37" s="80" t="s">
        <v>450</v>
      </c>
      <c r="AM37" s="80"/>
      <c r="AN37" s="80" t="s">
        <v>450</v>
      </c>
      <c r="AO37" s="80" t="s">
        <v>477</v>
      </c>
      <c r="AP37" s="175" t="s">
        <v>27</v>
      </c>
      <c r="AQ37" s="80">
        <v>202022</v>
      </c>
      <c r="AR37" s="80">
        <v>202223</v>
      </c>
      <c r="AS37" s="80" t="s">
        <v>2407</v>
      </c>
      <c r="AT37" s="80">
        <v>202526</v>
      </c>
      <c r="AU37" s="80">
        <v>202630</v>
      </c>
      <c r="AV37" s="80" t="s">
        <v>2936</v>
      </c>
      <c r="AW37" s="80" t="s">
        <v>2935</v>
      </c>
      <c r="AX37" s="80"/>
      <c r="AY37" s="80"/>
      <c r="AZ37" s="80" t="s">
        <v>2934</v>
      </c>
      <c r="BA37" s="80" t="s">
        <v>2933</v>
      </c>
      <c r="BB37" s="80" t="s">
        <v>2932</v>
      </c>
      <c r="BC37" s="80" t="s">
        <v>3005</v>
      </c>
      <c r="BD37" s="80" t="s">
        <v>2931</v>
      </c>
      <c r="BE37" s="80" t="s">
        <v>2930</v>
      </c>
      <c r="BF37" s="80" t="s">
        <v>2929</v>
      </c>
      <c r="BG37" s="80" t="s">
        <v>3020</v>
      </c>
      <c r="BH37" s="80" t="s">
        <v>2402</v>
      </c>
      <c r="BI37" s="80" t="s">
        <v>2928</v>
      </c>
      <c r="BJ37" s="80" t="s">
        <v>2927</v>
      </c>
      <c r="BK37" s="80"/>
      <c r="BL37" s="80"/>
      <c r="BM37" s="80"/>
      <c r="BN37" s="80"/>
      <c r="BO37" s="80"/>
      <c r="BP37" s="80"/>
      <c r="BQ37" s="80"/>
      <c r="BR37" s="80"/>
      <c r="BS37" s="80"/>
      <c r="BT37" s="80" t="s">
        <v>450</v>
      </c>
      <c r="BU37" s="80"/>
      <c r="BV37" s="80"/>
      <c r="BW37" s="80"/>
      <c r="BX37" s="80"/>
      <c r="BY37" s="80" t="s">
        <v>539</v>
      </c>
      <c r="BZ37" s="80" t="s">
        <v>539</v>
      </c>
      <c r="CA37" s="80"/>
      <c r="CB37" s="80"/>
      <c r="CC37" s="80"/>
      <c r="CD37" s="80"/>
      <c r="CE37" s="80"/>
      <c r="CF37" s="80"/>
      <c r="CG37" s="80"/>
    </row>
    <row r="38" spans="1:85" s="145" customFormat="1" ht="14.5" customHeight="1">
      <c r="A38" s="85" t="s">
        <v>909</v>
      </c>
      <c r="B38" s="85">
        <v>34</v>
      </c>
      <c r="C38" s="192" t="s">
        <v>1044</v>
      </c>
      <c r="D38" s="80" t="s">
        <v>2348</v>
      </c>
      <c r="E38" s="176" t="s">
        <v>4213</v>
      </c>
      <c r="F38" s="176" t="s">
        <v>4028</v>
      </c>
      <c r="G38" s="178" t="s">
        <v>549</v>
      </c>
      <c r="H38" s="80"/>
      <c r="I38" s="177" t="s">
        <v>430</v>
      </c>
      <c r="J38" s="80"/>
      <c r="K38" s="220"/>
      <c r="L38" s="175" t="s">
        <v>4201</v>
      </c>
      <c r="M38" s="175" t="s">
        <v>4210</v>
      </c>
      <c r="N38" s="80" t="s">
        <v>3043</v>
      </c>
      <c r="O38" s="220" t="s">
        <v>549</v>
      </c>
      <c r="P38" s="80" t="s">
        <v>3063</v>
      </c>
      <c r="Q38" s="80" t="s">
        <v>1319</v>
      </c>
      <c r="R38" s="80" t="s">
        <v>499</v>
      </c>
      <c r="S38" s="80" t="s">
        <v>3064</v>
      </c>
      <c r="T38" s="178" t="str" cm="1">
        <f t="array" ref="T3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8" s="182">
        <v>7.34</v>
      </c>
      <c r="V38" s="80"/>
      <c r="W38" s="80" t="s">
        <v>467</v>
      </c>
      <c r="X38" s="80"/>
      <c r="Y38" s="80"/>
      <c r="Z38" s="80" t="s">
        <v>434</v>
      </c>
      <c r="AA38" s="80"/>
      <c r="AB38" s="80"/>
      <c r="AC38" s="80"/>
      <c r="AD38" s="80"/>
      <c r="AE38" s="80"/>
      <c r="AF38" s="80" t="s">
        <v>2556</v>
      </c>
      <c r="AG38" s="80"/>
      <c r="AH38" s="80"/>
      <c r="AI38" s="80"/>
      <c r="AJ38" s="80"/>
      <c r="AK38" s="80"/>
      <c r="AL38" s="80"/>
      <c r="AM38" s="80"/>
      <c r="AN38" s="80"/>
      <c r="AO38" s="80"/>
      <c r="AP38" s="175" t="s">
        <v>27</v>
      </c>
      <c r="AQ38" s="80" t="s">
        <v>3066</v>
      </c>
      <c r="AR38" s="80"/>
      <c r="AS38" s="80" t="s">
        <v>972</v>
      </c>
      <c r="AT38" s="80"/>
      <c r="AU38" s="80"/>
      <c r="AV38" s="80"/>
      <c r="AW38" s="80"/>
      <c r="AX38" s="80"/>
      <c r="AY38" s="80"/>
      <c r="AZ38" s="80"/>
      <c r="BA38" s="80"/>
      <c r="BB38" s="80"/>
      <c r="BC38" s="80" t="s">
        <v>502</v>
      </c>
      <c r="BD38" s="80" t="s">
        <v>3065</v>
      </c>
      <c r="BE38" s="80" t="s">
        <v>3067</v>
      </c>
      <c r="BF38" s="80"/>
      <c r="BG38" s="80" t="s">
        <v>3141</v>
      </c>
      <c r="BH38" s="80"/>
      <c r="BI38" s="80"/>
      <c r="BJ38" s="80" t="s">
        <v>3065</v>
      </c>
      <c r="BK38" s="80"/>
      <c r="BL38" s="80"/>
      <c r="BM38" s="80"/>
      <c r="BN38" s="80"/>
      <c r="BO38" s="80"/>
      <c r="BP38" s="80"/>
      <c r="BQ38" s="80"/>
      <c r="BR38" s="80"/>
      <c r="BS38" s="80"/>
      <c r="BT38" s="80" t="s">
        <v>447</v>
      </c>
      <c r="BU38" s="80"/>
      <c r="BV38" s="80" t="s">
        <v>3068</v>
      </c>
      <c r="BW38" s="80" t="s">
        <v>3143</v>
      </c>
      <c r="BX38" s="80"/>
      <c r="BY38" s="80" t="s">
        <v>3069</v>
      </c>
      <c r="BZ38" s="80"/>
      <c r="CA38" s="80"/>
      <c r="CB38" s="80"/>
      <c r="CC38" s="80" t="s">
        <v>3070</v>
      </c>
      <c r="CD38" s="80" t="s">
        <v>3071</v>
      </c>
      <c r="CE38" s="80" t="s">
        <v>3072</v>
      </c>
      <c r="CF38" s="80" t="s">
        <v>462</v>
      </c>
      <c r="CG38" s="80" t="s">
        <v>3073</v>
      </c>
    </row>
    <row r="39" spans="1:85" s="145" customFormat="1" ht="14.5" customHeight="1">
      <c r="A39" s="85" t="s">
        <v>910</v>
      </c>
      <c r="B39" s="85">
        <v>35</v>
      </c>
      <c r="C39" s="234" t="s">
        <v>704</v>
      </c>
      <c r="D39" s="175" t="s">
        <v>706</v>
      </c>
      <c r="E39" s="177" t="s">
        <v>4213</v>
      </c>
      <c r="F39" s="176" t="s">
        <v>4028</v>
      </c>
      <c r="G39" s="178" t="s">
        <v>4151</v>
      </c>
      <c r="H39" s="175"/>
      <c r="I39" s="177" t="s">
        <v>4159</v>
      </c>
      <c r="J39" s="175"/>
      <c r="K39" s="175" t="s">
        <v>895</v>
      </c>
      <c r="L39" s="175" t="s">
        <v>697</v>
      </c>
      <c r="M39" s="80" t="s">
        <v>4210</v>
      </c>
      <c r="N39" s="175"/>
      <c r="O39" s="80" t="s">
        <v>629</v>
      </c>
      <c r="P39" s="175"/>
      <c r="Q39" s="175"/>
      <c r="R39" s="175"/>
      <c r="S39" s="175"/>
      <c r="T39" s="181" t="s">
        <v>471</v>
      </c>
      <c r="U39" s="186" t="s">
        <v>471</v>
      </c>
      <c r="V39" s="175"/>
      <c r="W39" s="175"/>
      <c r="X39" s="175"/>
      <c r="Y39" s="175"/>
      <c r="Z39" s="175"/>
      <c r="AA39" s="175"/>
      <c r="AB39" s="175"/>
      <c r="AC39" s="175"/>
      <c r="AD39" s="175"/>
      <c r="AE39" s="175"/>
      <c r="AF39" s="175"/>
      <c r="AG39" s="175"/>
      <c r="AH39" s="175"/>
      <c r="AI39" s="175"/>
      <c r="AJ39" s="175"/>
      <c r="AK39" s="175"/>
      <c r="AL39" s="175"/>
      <c r="AM39" s="175"/>
      <c r="AN39" s="175"/>
      <c r="AO39" s="175"/>
      <c r="AP39" s="175" t="s">
        <v>27</v>
      </c>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175"/>
      <c r="CD39" s="175"/>
      <c r="CE39" s="175"/>
      <c r="CF39" s="175"/>
      <c r="CG39" s="175"/>
    </row>
    <row r="40" spans="1:85" s="145" customFormat="1" ht="14.5" customHeight="1">
      <c r="A40" s="85" t="s">
        <v>910</v>
      </c>
      <c r="B40" s="85">
        <v>36</v>
      </c>
      <c r="C40" s="234" t="s">
        <v>672</v>
      </c>
      <c r="D40" s="175" t="s">
        <v>1107</v>
      </c>
      <c r="E40" s="177" t="s">
        <v>4213</v>
      </c>
      <c r="F40" s="176" t="s">
        <v>4028</v>
      </c>
      <c r="G40" s="178" t="s">
        <v>4151</v>
      </c>
      <c r="H40" s="175"/>
      <c r="I40" s="177" t="s">
        <v>4159</v>
      </c>
      <c r="J40" s="175"/>
      <c r="K40" s="175" t="s">
        <v>893</v>
      </c>
      <c r="L40" s="175" t="s">
        <v>676</v>
      </c>
      <c r="M40" s="80" t="s">
        <v>4212</v>
      </c>
      <c r="N40" s="175"/>
      <c r="O40" s="80" t="s">
        <v>629</v>
      </c>
      <c r="P40" s="175"/>
      <c r="Q40" s="175"/>
      <c r="R40" s="175"/>
      <c r="S40" s="175"/>
      <c r="T40" s="178" t="str" cm="1">
        <f t="array" ref="T4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40" s="180">
        <v>215</v>
      </c>
      <c r="V40" s="175"/>
      <c r="W40" s="175"/>
      <c r="X40" s="175"/>
      <c r="Y40" s="175"/>
      <c r="Z40" s="175"/>
      <c r="AA40" s="175"/>
      <c r="AB40" s="175"/>
      <c r="AC40" s="175"/>
      <c r="AD40" s="175"/>
      <c r="AE40" s="175"/>
      <c r="AF40" s="175"/>
      <c r="AG40" s="175"/>
      <c r="AH40" s="175"/>
      <c r="AI40" s="175"/>
      <c r="AJ40" s="175"/>
      <c r="AK40" s="175"/>
      <c r="AL40" s="175"/>
      <c r="AM40" s="175"/>
      <c r="AN40" s="175"/>
      <c r="AO40" s="175"/>
      <c r="AP40" s="175" t="s">
        <v>45</v>
      </c>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row>
    <row r="41" spans="1:85" s="145" customFormat="1" ht="14.5" customHeight="1">
      <c r="A41" s="85" t="s">
        <v>910</v>
      </c>
      <c r="B41" s="85">
        <v>37</v>
      </c>
      <c r="C41" s="234" t="s">
        <v>711</v>
      </c>
      <c r="D41" s="175" t="s">
        <v>713</v>
      </c>
      <c r="E41" s="177" t="s">
        <v>4213</v>
      </c>
      <c r="F41" s="176" t="s">
        <v>4028</v>
      </c>
      <c r="G41" s="178" t="s">
        <v>4151</v>
      </c>
      <c r="H41" s="175"/>
      <c r="I41" s="177" t="s">
        <v>4159</v>
      </c>
      <c r="J41" s="175"/>
      <c r="K41" s="175" t="s">
        <v>895</v>
      </c>
      <c r="L41" s="175" t="s">
        <v>697</v>
      </c>
      <c r="M41" s="80" t="s">
        <v>4210</v>
      </c>
      <c r="N41" s="175"/>
      <c r="O41" s="80" t="s">
        <v>629</v>
      </c>
      <c r="P41" s="175"/>
      <c r="Q41" s="175"/>
      <c r="R41" s="175"/>
      <c r="S41" s="175"/>
      <c r="T41" s="181" t="s">
        <v>471</v>
      </c>
      <c r="U41" s="186" t="s">
        <v>471</v>
      </c>
      <c r="V41" s="175"/>
      <c r="W41" s="175"/>
      <c r="X41" s="175"/>
      <c r="Y41" s="175"/>
      <c r="Z41" s="175"/>
      <c r="AA41" s="175"/>
      <c r="AB41" s="175"/>
      <c r="AC41" s="175"/>
      <c r="AD41" s="175"/>
      <c r="AE41" s="175"/>
      <c r="AF41" s="175"/>
      <c r="AG41" s="175"/>
      <c r="AH41" s="175"/>
      <c r="AI41" s="175"/>
      <c r="AJ41" s="175"/>
      <c r="AK41" s="175"/>
      <c r="AL41" s="175"/>
      <c r="AM41" s="175"/>
      <c r="AN41" s="175"/>
      <c r="AO41" s="175"/>
      <c r="AP41" s="175" t="s">
        <v>27</v>
      </c>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c r="BN41" s="175"/>
      <c r="BO41" s="175"/>
      <c r="BP41" s="175"/>
      <c r="BQ41" s="175"/>
      <c r="BR41" s="175"/>
      <c r="BS41" s="175"/>
      <c r="BT41" s="175"/>
      <c r="BU41" s="175"/>
      <c r="BV41" s="175"/>
      <c r="BW41" s="175"/>
      <c r="BX41" s="175"/>
      <c r="BY41" s="175"/>
      <c r="BZ41" s="175"/>
      <c r="CA41" s="175"/>
      <c r="CB41" s="175"/>
      <c r="CC41" s="175"/>
      <c r="CD41" s="175"/>
      <c r="CE41" s="175"/>
      <c r="CF41" s="175"/>
      <c r="CG41" s="175"/>
    </row>
    <row r="42" spans="1:85" s="145" customFormat="1" ht="14.5" customHeight="1">
      <c r="A42" s="85" t="s">
        <v>17</v>
      </c>
      <c r="B42" s="85">
        <v>38</v>
      </c>
      <c r="C42" s="234" t="s">
        <v>48</v>
      </c>
      <c r="D42" s="175"/>
      <c r="E42" s="176" t="s">
        <v>4213</v>
      </c>
      <c r="F42" s="176" t="s">
        <v>4028</v>
      </c>
      <c r="G42" s="178" t="s">
        <v>4162</v>
      </c>
      <c r="H42" s="175"/>
      <c r="I42" s="175" t="s">
        <v>430</v>
      </c>
      <c r="J42" s="179"/>
      <c r="K42" s="175" t="s">
        <v>26</v>
      </c>
      <c r="L42" s="175" t="s">
        <v>103</v>
      </c>
      <c r="M42" s="175" t="s">
        <v>4210</v>
      </c>
      <c r="N42" s="175"/>
      <c r="O42" s="175"/>
      <c r="P42" s="175"/>
      <c r="Q42" s="175"/>
      <c r="R42" s="175" t="s">
        <v>38</v>
      </c>
      <c r="S42" s="175"/>
      <c r="T42" s="178" t="str" cm="1">
        <f t="array" ref="T4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42" s="180">
        <v>400</v>
      </c>
      <c r="V42" s="179"/>
      <c r="W42" s="175"/>
      <c r="X42" s="175"/>
      <c r="Y42" s="175"/>
      <c r="Z42" s="175"/>
      <c r="AA42" s="175"/>
      <c r="AB42" s="175"/>
      <c r="AC42" s="175"/>
      <c r="AD42" s="175"/>
      <c r="AE42" s="175"/>
      <c r="AF42" s="175"/>
      <c r="AG42" s="175"/>
      <c r="AH42" s="175"/>
      <c r="AI42" s="175"/>
      <c r="AJ42" s="175"/>
      <c r="AK42" s="175"/>
      <c r="AL42" s="175"/>
      <c r="AM42" s="175"/>
      <c r="AN42" s="175"/>
      <c r="AO42" s="175"/>
      <c r="AP42" s="175" t="s">
        <v>45</v>
      </c>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c r="BO42" s="175"/>
      <c r="BP42" s="175"/>
      <c r="BQ42" s="175"/>
      <c r="BR42" s="175"/>
      <c r="BS42" s="175"/>
      <c r="BT42" s="175"/>
      <c r="BU42" s="175"/>
      <c r="BV42" s="175"/>
      <c r="BW42" s="175"/>
      <c r="BX42" s="175"/>
      <c r="BY42" s="175"/>
      <c r="BZ42" s="175"/>
      <c r="CA42" s="175"/>
      <c r="CB42" s="175"/>
      <c r="CC42" s="175"/>
      <c r="CD42" s="175"/>
      <c r="CE42" s="175"/>
      <c r="CF42" s="175"/>
      <c r="CG42" s="175"/>
    </row>
    <row r="43" spans="1:85" s="145" customFormat="1" ht="14.5" customHeight="1">
      <c r="A43" s="85" t="s">
        <v>910</v>
      </c>
      <c r="B43" s="85">
        <v>39</v>
      </c>
      <c r="C43" s="192" t="s">
        <v>714</v>
      </c>
      <c r="D43" s="80" t="s">
        <v>719</v>
      </c>
      <c r="E43" s="177" t="s">
        <v>1041</v>
      </c>
      <c r="F43" s="176" t="s">
        <v>3515</v>
      </c>
      <c r="G43" s="178" t="s">
        <v>224</v>
      </c>
      <c r="H43" s="80"/>
      <c r="I43" s="177" t="s">
        <v>4159</v>
      </c>
      <c r="J43" s="80"/>
      <c r="K43" s="80" t="s">
        <v>893</v>
      </c>
      <c r="L43" s="80" t="s">
        <v>676</v>
      </c>
      <c r="M43" s="80" t="s">
        <v>4212</v>
      </c>
      <c r="N43" s="80" t="s">
        <v>718</v>
      </c>
      <c r="O43" s="80" t="s">
        <v>715</v>
      </c>
      <c r="P43" s="80"/>
      <c r="Q43" s="80"/>
      <c r="R43" s="80"/>
      <c r="S43" s="80"/>
      <c r="T43" s="178" t="str" cm="1">
        <f t="array" ref="T4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43" s="206">
        <v>1000</v>
      </c>
      <c r="V43" s="80"/>
      <c r="W43" s="80"/>
      <c r="X43" s="80"/>
      <c r="Y43" s="80"/>
      <c r="Z43" s="80"/>
      <c r="AA43" s="80" t="s">
        <v>721</v>
      </c>
      <c r="AB43" s="80"/>
      <c r="AC43" s="80"/>
      <c r="AD43" s="80"/>
      <c r="AE43" s="80"/>
      <c r="AF43" s="80"/>
      <c r="AG43" s="80"/>
      <c r="AH43" s="80"/>
      <c r="AI43" s="80"/>
      <c r="AJ43" s="80"/>
      <c r="AK43" s="80"/>
      <c r="AL43" s="80"/>
      <c r="AM43" s="80"/>
      <c r="AN43" s="80"/>
      <c r="AO43" s="80"/>
      <c r="AP43" s="175" t="s">
        <v>550</v>
      </c>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177" t="s">
        <v>925</v>
      </c>
      <c r="BZ43" s="80"/>
      <c r="CA43" s="80"/>
      <c r="CB43" s="80"/>
      <c r="CC43" s="80"/>
      <c r="CD43" s="80"/>
      <c r="CE43" s="80"/>
      <c r="CF43" s="80"/>
      <c r="CG43" s="80"/>
    </row>
    <row r="44" spans="1:85" s="145" customFormat="1" ht="14.5" customHeight="1">
      <c r="A44" s="85" t="s">
        <v>910</v>
      </c>
      <c r="B44" s="85">
        <v>40</v>
      </c>
      <c r="C44" s="192" t="s">
        <v>854</v>
      </c>
      <c r="D44" s="80" t="s">
        <v>856</v>
      </c>
      <c r="E44" s="177" t="s">
        <v>4213</v>
      </c>
      <c r="F44" s="176" t="s">
        <v>4028</v>
      </c>
      <c r="G44" s="178" t="s">
        <v>224</v>
      </c>
      <c r="H44" s="80"/>
      <c r="I44" s="177" t="s">
        <v>4159</v>
      </c>
      <c r="J44" s="80"/>
      <c r="K44" s="80" t="s">
        <v>893</v>
      </c>
      <c r="L44" s="80" t="s">
        <v>676</v>
      </c>
      <c r="M44" s="80" t="s">
        <v>4212</v>
      </c>
      <c r="N44" s="80" t="s">
        <v>855</v>
      </c>
      <c r="O44" s="80" t="s">
        <v>715</v>
      </c>
      <c r="P44" s="80"/>
      <c r="Q44" s="80"/>
      <c r="R44" s="80"/>
      <c r="S44" s="80"/>
      <c r="T44" s="178" t="str" cm="1">
        <f t="array" ref="T4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44" s="206">
        <v>181.11639199999999</v>
      </c>
      <c r="V44" s="80"/>
      <c r="W44" s="80"/>
      <c r="X44" s="80"/>
      <c r="Y44" s="80"/>
      <c r="Z44" s="80"/>
      <c r="AA44" s="80"/>
      <c r="AB44" s="80"/>
      <c r="AC44" s="80"/>
      <c r="AD44" s="80"/>
      <c r="AE44" s="80"/>
      <c r="AF44" s="80"/>
      <c r="AG44" s="80"/>
      <c r="AH44" s="80" t="s">
        <v>858</v>
      </c>
      <c r="AI44" s="80"/>
      <c r="AJ44" s="80"/>
      <c r="AK44" s="80"/>
      <c r="AL44" s="80"/>
      <c r="AM44" s="80"/>
      <c r="AN44" s="80"/>
      <c r="AO44" s="80"/>
      <c r="AP44" s="175" t="s">
        <v>36</v>
      </c>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row>
    <row r="45" spans="1:85" s="145" customFormat="1" ht="14.5" customHeight="1">
      <c r="A45" s="85" t="s">
        <v>909</v>
      </c>
      <c r="B45" s="85">
        <v>41</v>
      </c>
      <c r="C45" s="236" t="s">
        <v>604</v>
      </c>
      <c r="D45" s="177" t="s">
        <v>2728</v>
      </c>
      <c r="E45" s="177" t="s">
        <v>1041</v>
      </c>
      <c r="F45" s="176" t="s">
        <v>3515</v>
      </c>
      <c r="G45" s="178" t="s">
        <v>224</v>
      </c>
      <c r="H45" s="177"/>
      <c r="I45" s="177" t="s">
        <v>4160</v>
      </c>
      <c r="J45" s="80"/>
      <c r="K45" s="177" t="s">
        <v>2416</v>
      </c>
      <c r="L45" s="80" t="s">
        <v>1086</v>
      </c>
      <c r="M45" s="80" t="s">
        <v>4211</v>
      </c>
      <c r="N45" s="80" t="s">
        <v>2990</v>
      </c>
      <c r="O45" s="184" t="s">
        <v>2485</v>
      </c>
      <c r="P45" s="177" t="s">
        <v>2727</v>
      </c>
      <c r="Q45" s="80" t="s">
        <v>1225</v>
      </c>
      <c r="R45" s="177" t="s">
        <v>931</v>
      </c>
      <c r="S45" s="191" t="s">
        <v>3595</v>
      </c>
      <c r="T45" s="178" t="str" cm="1">
        <f t="array" ref="T4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45" s="182">
        <v>89</v>
      </c>
      <c r="V45" s="80"/>
      <c r="W45" s="80" t="s">
        <v>493</v>
      </c>
      <c r="X45" s="80" t="s">
        <v>2726</v>
      </c>
      <c r="Y45" s="80"/>
      <c r="Z45" s="80"/>
      <c r="AA45" s="80"/>
      <c r="AB45" s="80"/>
      <c r="AC45" s="80"/>
      <c r="AD45" s="80"/>
      <c r="AE45" s="80"/>
      <c r="AF45" s="80" t="s">
        <v>2725</v>
      </c>
      <c r="AG45" s="80" t="s">
        <v>2724</v>
      </c>
      <c r="AH45" s="80"/>
      <c r="AI45" s="80"/>
      <c r="AJ45" s="80"/>
      <c r="AK45" s="80"/>
      <c r="AL45" s="80"/>
      <c r="AM45" s="80"/>
      <c r="AN45" s="80"/>
      <c r="AO45" s="80"/>
      <c r="AP45" s="175" t="s">
        <v>36</v>
      </c>
      <c r="AQ45" s="80"/>
      <c r="AR45" s="80"/>
      <c r="AS45" s="80"/>
      <c r="AT45" s="80"/>
      <c r="AU45" s="80"/>
      <c r="AV45" s="80"/>
      <c r="AW45" s="80"/>
      <c r="AX45" s="80" t="s">
        <v>2723</v>
      </c>
      <c r="AY45" s="80"/>
      <c r="AZ45" s="80"/>
      <c r="BA45" s="80"/>
      <c r="BB45" s="80"/>
      <c r="BC45" s="80" t="s">
        <v>457</v>
      </c>
      <c r="BD45" s="80"/>
      <c r="BE45" s="80"/>
      <c r="BF45" s="80"/>
      <c r="BG45" s="80" t="s">
        <v>3024</v>
      </c>
      <c r="BH45" s="80"/>
      <c r="BI45" s="80"/>
      <c r="BJ45" s="80"/>
      <c r="BK45" s="80"/>
      <c r="BL45" s="80"/>
      <c r="BM45" s="80"/>
      <c r="BN45" s="80"/>
      <c r="BO45" s="80"/>
      <c r="BP45" s="80"/>
      <c r="BQ45" s="80"/>
      <c r="BR45" s="80"/>
      <c r="BS45" s="80"/>
      <c r="BT45" s="80" t="s">
        <v>450</v>
      </c>
      <c r="BU45" s="80" t="s">
        <v>3594</v>
      </c>
      <c r="BV45" s="191" t="s">
        <v>3593</v>
      </c>
      <c r="BW45" s="80"/>
      <c r="BX45" s="80"/>
      <c r="BY45" s="177" t="s">
        <v>925</v>
      </c>
      <c r="BZ45" s="191" t="s">
        <v>3592</v>
      </c>
      <c r="CA45" s="80"/>
      <c r="CB45" s="80"/>
      <c r="CC45" s="80" t="s">
        <v>539</v>
      </c>
      <c r="CD45" s="80"/>
      <c r="CE45" s="80"/>
      <c r="CF45" s="80"/>
      <c r="CG45" s="80"/>
    </row>
    <row r="46" spans="1:85" s="145" customFormat="1" ht="14.5" customHeight="1">
      <c r="A46" s="85" t="s">
        <v>910</v>
      </c>
      <c r="B46" s="85">
        <v>42</v>
      </c>
      <c r="C46" s="192" t="s">
        <v>841</v>
      </c>
      <c r="D46" s="80" t="s">
        <v>843</v>
      </c>
      <c r="E46" s="177" t="s">
        <v>4213</v>
      </c>
      <c r="F46" s="176" t="s">
        <v>4028</v>
      </c>
      <c r="G46" s="178" t="s">
        <v>4164</v>
      </c>
      <c r="H46" s="80"/>
      <c r="I46" s="177" t="s">
        <v>4159</v>
      </c>
      <c r="J46" s="80"/>
      <c r="K46" s="80" t="s">
        <v>895</v>
      </c>
      <c r="L46" s="80" t="s">
        <v>806</v>
      </c>
      <c r="M46" s="80" t="s">
        <v>4211</v>
      </c>
      <c r="N46" s="80" t="s">
        <v>842</v>
      </c>
      <c r="O46" s="80" t="s">
        <v>715</v>
      </c>
      <c r="P46" s="80"/>
      <c r="Q46" s="80"/>
      <c r="R46" s="80"/>
      <c r="S46" s="80"/>
      <c r="T46" s="178" t="str" cm="1">
        <f t="array" ref="T4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46" s="206">
        <v>103.047147</v>
      </c>
      <c r="V46" s="80"/>
      <c r="W46" s="80"/>
      <c r="X46" s="80"/>
      <c r="Y46" s="80"/>
      <c r="Z46" s="80"/>
      <c r="AA46" s="80"/>
      <c r="AB46" s="80"/>
      <c r="AC46" s="80"/>
      <c r="AD46" s="80"/>
      <c r="AE46" s="80"/>
      <c r="AF46" s="80"/>
      <c r="AG46" s="80"/>
      <c r="AH46" s="80" t="s">
        <v>845</v>
      </c>
      <c r="AI46" s="80"/>
      <c r="AJ46" s="80"/>
      <c r="AK46" s="80"/>
      <c r="AL46" s="80"/>
      <c r="AM46" s="80"/>
      <c r="AN46" s="80"/>
      <c r="AO46" s="80"/>
      <c r="AP46" s="175" t="s">
        <v>36</v>
      </c>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row>
    <row r="47" spans="1:85" s="145" customFormat="1" ht="14.5" customHeight="1">
      <c r="A47" s="85" t="s">
        <v>909</v>
      </c>
      <c r="B47" s="85">
        <v>43</v>
      </c>
      <c r="C47" s="236" t="s">
        <v>1030</v>
      </c>
      <c r="D47" s="184" t="s">
        <v>2922</v>
      </c>
      <c r="E47" s="177" t="s">
        <v>4213</v>
      </c>
      <c r="F47" s="177" t="s">
        <v>3516</v>
      </c>
      <c r="G47" s="177" t="s">
        <v>224</v>
      </c>
      <c r="H47" s="177"/>
      <c r="I47" s="177" t="s">
        <v>4160</v>
      </c>
      <c r="J47" s="80"/>
      <c r="K47" s="177" t="s">
        <v>2523</v>
      </c>
      <c r="L47" s="80" t="s">
        <v>1035</v>
      </c>
      <c r="M47" s="80" t="s">
        <v>4210</v>
      </c>
      <c r="N47" s="80" t="s">
        <v>1035</v>
      </c>
      <c r="O47" s="184" t="s">
        <v>224</v>
      </c>
      <c r="P47" s="177" t="s">
        <v>2919</v>
      </c>
      <c r="Q47" s="80" t="s">
        <v>224</v>
      </c>
      <c r="R47" s="177" t="s">
        <v>2734</v>
      </c>
      <c r="S47" s="80" t="s">
        <v>2918</v>
      </c>
      <c r="T47" s="178" t="str" cm="1">
        <f t="array" ref="T4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47" s="182">
        <v>25.9</v>
      </c>
      <c r="V47" s="80" t="s">
        <v>2916</v>
      </c>
      <c r="W47" s="80"/>
      <c r="X47" s="80"/>
      <c r="Y47" s="80"/>
      <c r="Z47" s="80" t="s">
        <v>2915</v>
      </c>
      <c r="AA47" s="80" t="s">
        <v>2914</v>
      </c>
      <c r="AB47" s="80"/>
      <c r="AC47" s="80" t="s">
        <v>2913</v>
      </c>
      <c r="AD47" s="80" t="s">
        <v>2998</v>
      </c>
      <c r="AE47" s="80" t="s">
        <v>2912</v>
      </c>
      <c r="AF47" s="80" t="s">
        <v>2911</v>
      </c>
      <c r="AG47" s="80" t="s">
        <v>2910</v>
      </c>
      <c r="AH47" s="80" t="s">
        <v>2909</v>
      </c>
      <c r="AI47" s="80" t="s">
        <v>2908</v>
      </c>
      <c r="AJ47" s="80" t="s">
        <v>447</v>
      </c>
      <c r="AK47" s="80" t="s">
        <v>2907</v>
      </c>
      <c r="AL47" s="80" t="s">
        <v>449</v>
      </c>
      <c r="AM47" s="80" t="s">
        <v>2906</v>
      </c>
      <c r="AN47" s="80" t="s">
        <v>450</v>
      </c>
      <c r="AO47" s="80" t="s">
        <v>2905</v>
      </c>
      <c r="AP47" s="177" t="s">
        <v>550</v>
      </c>
      <c r="AQ47" s="80" t="s">
        <v>1869</v>
      </c>
      <c r="AR47" s="80" t="s">
        <v>1869</v>
      </c>
      <c r="AS47" s="80" t="s">
        <v>1869</v>
      </c>
      <c r="AT47" s="80" t="s">
        <v>1869</v>
      </c>
      <c r="AU47" s="80" t="s">
        <v>2904</v>
      </c>
      <c r="AV47" s="80" t="s">
        <v>2903</v>
      </c>
      <c r="AW47" s="80" t="s">
        <v>1869</v>
      </c>
      <c r="AX47" s="80"/>
      <c r="AY47" s="80"/>
      <c r="AZ47" s="80"/>
      <c r="BA47" s="80"/>
      <c r="BB47" s="80" t="s">
        <v>2902</v>
      </c>
      <c r="BC47" s="80" t="s">
        <v>3006</v>
      </c>
      <c r="BD47" s="80" t="s">
        <v>2901</v>
      </c>
      <c r="BE47" s="80" t="s">
        <v>2900</v>
      </c>
      <c r="BF47" s="80" t="s">
        <v>2899</v>
      </c>
      <c r="BG47" s="80" t="s">
        <v>3006</v>
      </c>
      <c r="BH47" s="80" t="s">
        <v>2898</v>
      </c>
      <c r="BI47" s="80" t="s">
        <v>2897</v>
      </c>
      <c r="BJ47" s="80" t="s">
        <v>2896</v>
      </c>
      <c r="BK47" s="80" t="s">
        <v>2895</v>
      </c>
      <c r="BL47" s="80" t="s">
        <v>2894</v>
      </c>
      <c r="BM47" s="80" t="s">
        <v>450</v>
      </c>
      <c r="BN47" s="80" t="s">
        <v>2893</v>
      </c>
      <c r="BO47" s="80" t="s">
        <v>1035</v>
      </c>
      <c r="BP47" s="80" t="s">
        <v>2892</v>
      </c>
      <c r="BQ47" s="80" t="s">
        <v>2891</v>
      </c>
      <c r="BR47" s="80" t="s">
        <v>2890</v>
      </c>
      <c r="BS47" s="80" t="s">
        <v>2889</v>
      </c>
      <c r="BT47" s="80" t="s">
        <v>450</v>
      </c>
      <c r="BU47" s="80"/>
      <c r="BV47" s="80"/>
      <c r="BW47" s="80"/>
      <c r="BX47" s="80"/>
      <c r="BY47" s="177" t="s">
        <v>925</v>
      </c>
      <c r="BZ47" s="80" t="s">
        <v>2888</v>
      </c>
      <c r="CA47" s="80" t="s">
        <v>2887</v>
      </c>
      <c r="CB47" s="80">
        <v>0</v>
      </c>
      <c r="CC47" s="80" t="s">
        <v>2886</v>
      </c>
      <c r="CD47" s="80" t="s">
        <v>2885</v>
      </c>
      <c r="CE47" s="80" t="s">
        <v>2884</v>
      </c>
      <c r="CF47" s="80" t="s">
        <v>462</v>
      </c>
      <c r="CG47" s="80" t="s">
        <v>2883</v>
      </c>
    </row>
    <row r="48" spans="1:85" s="145" customFormat="1" ht="14.5" customHeight="1">
      <c r="A48" s="85" t="s">
        <v>3421</v>
      </c>
      <c r="B48" s="85">
        <v>44</v>
      </c>
      <c r="C48" s="234" t="s">
        <v>1315</v>
      </c>
      <c r="D48" s="175" t="s">
        <v>1316</v>
      </c>
      <c r="E48" s="176" t="s">
        <v>4213</v>
      </c>
      <c r="F48" s="176" t="s">
        <v>4028</v>
      </c>
      <c r="G48" s="177" t="s">
        <v>3481</v>
      </c>
      <c r="H48" s="175"/>
      <c r="I48" s="175" t="s">
        <v>1317</v>
      </c>
      <c r="J48" s="179"/>
      <c r="K48" s="175" t="s">
        <v>1317</v>
      </c>
      <c r="L48" s="175" t="s">
        <v>1317</v>
      </c>
      <c r="M48" s="175" t="s">
        <v>4210</v>
      </c>
      <c r="N48" s="175" t="s">
        <v>2323</v>
      </c>
      <c r="O48" s="175" t="s">
        <v>1319</v>
      </c>
      <c r="P48" s="175" t="s">
        <v>1320</v>
      </c>
      <c r="Q48" s="175"/>
      <c r="R48" s="175" t="s">
        <v>499</v>
      </c>
      <c r="S48" s="175"/>
      <c r="T48" s="178" t="str" cm="1">
        <f t="array" ref="T4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48" s="180">
        <v>10</v>
      </c>
      <c r="V48" s="179"/>
      <c r="W48" s="175"/>
      <c r="X48" s="175"/>
      <c r="Y48" s="175"/>
      <c r="Z48" s="175"/>
      <c r="AA48" s="175"/>
      <c r="AB48" s="175"/>
      <c r="AC48" s="175"/>
      <c r="AD48" s="175"/>
      <c r="AE48" s="175"/>
      <c r="AF48" s="175"/>
      <c r="AG48" s="175"/>
      <c r="AH48" s="175"/>
      <c r="AI48" s="175"/>
      <c r="AJ48" s="175"/>
      <c r="AK48" s="175"/>
      <c r="AL48" s="175"/>
      <c r="AM48" s="175"/>
      <c r="AN48" s="175"/>
      <c r="AO48" s="175"/>
      <c r="AP48" s="175" t="s">
        <v>550</v>
      </c>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5"/>
      <c r="BY48" s="177" t="s">
        <v>925</v>
      </c>
      <c r="BZ48" s="175"/>
      <c r="CA48" s="175"/>
      <c r="CB48" s="175"/>
      <c r="CC48" s="175"/>
      <c r="CD48" s="175"/>
      <c r="CE48" s="175"/>
      <c r="CF48" s="175"/>
      <c r="CG48" s="175"/>
    </row>
    <row r="49" spans="1:85" s="145" customFormat="1" ht="14.5" customHeight="1">
      <c r="A49" s="85" t="s">
        <v>909</v>
      </c>
      <c r="B49" s="85">
        <v>45</v>
      </c>
      <c r="C49" s="234" t="s">
        <v>1997</v>
      </c>
      <c r="D49" s="175" t="s">
        <v>1998</v>
      </c>
      <c r="E49" s="176" t="s">
        <v>4213</v>
      </c>
      <c r="F49" s="176" t="s">
        <v>4028</v>
      </c>
      <c r="G49" s="178" t="s">
        <v>4158</v>
      </c>
      <c r="H49" s="175"/>
      <c r="I49" s="175" t="s">
        <v>430</v>
      </c>
      <c r="J49" s="175"/>
      <c r="K49" s="175"/>
      <c r="L49" s="220" t="s">
        <v>464</v>
      </c>
      <c r="M49" s="175" t="s">
        <v>4210</v>
      </c>
      <c r="N49" s="175" t="s">
        <v>2310</v>
      </c>
      <c r="O49" s="175" t="s">
        <v>432</v>
      </c>
      <c r="P49" s="175" t="s">
        <v>1999</v>
      </c>
      <c r="Q49" s="175"/>
      <c r="R49" s="175" t="s">
        <v>2000</v>
      </c>
      <c r="S49" s="175"/>
      <c r="T49" s="178" t="str" cm="1">
        <f t="array" ref="T4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49" s="180">
        <v>1200</v>
      </c>
      <c r="V49" s="179"/>
      <c r="W49" s="175"/>
      <c r="X49" s="175"/>
      <c r="Y49" s="175"/>
      <c r="Z49" s="175" t="s">
        <v>485</v>
      </c>
      <c r="AA49" s="175"/>
      <c r="AB49" s="175"/>
      <c r="AC49" s="175" t="s">
        <v>2003</v>
      </c>
      <c r="AD49" s="175"/>
      <c r="AE49" s="175"/>
      <c r="AF49" s="175"/>
      <c r="AG49" s="175"/>
      <c r="AH49" s="175" t="s">
        <v>485</v>
      </c>
      <c r="AI49" s="175" t="s">
        <v>485</v>
      </c>
      <c r="AJ49" s="175"/>
      <c r="AK49" s="175"/>
      <c r="AL49" s="175"/>
      <c r="AM49" s="175"/>
      <c r="AN49" s="175"/>
      <c r="AO49" s="175" t="s">
        <v>2004</v>
      </c>
      <c r="AP49" s="175" t="s">
        <v>27</v>
      </c>
      <c r="AQ49" s="175" t="s">
        <v>1327</v>
      </c>
      <c r="AR49" s="175" t="s">
        <v>1915</v>
      </c>
      <c r="AS49" s="175" t="s">
        <v>1915</v>
      </c>
      <c r="AT49" s="175" t="s">
        <v>2005</v>
      </c>
      <c r="AU49" s="175" t="s">
        <v>2006</v>
      </c>
      <c r="AV49" s="175">
        <v>2025</v>
      </c>
      <c r="AW49" s="175"/>
      <c r="AX49" s="175" t="s">
        <v>1736</v>
      </c>
      <c r="AY49" s="175"/>
      <c r="AZ49" s="175"/>
      <c r="BA49" s="175"/>
      <c r="BB49" s="175"/>
      <c r="BC49" s="175"/>
      <c r="BD49" s="175"/>
      <c r="BE49" s="175"/>
      <c r="BF49" s="175"/>
      <c r="BG49" s="175" t="s">
        <v>2001</v>
      </c>
      <c r="BH49" s="175"/>
      <c r="BI49" s="175"/>
      <c r="BJ49" s="175"/>
      <c r="BK49" s="175"/>
      <c r="BL49" s="175"/>
      <c r="BM49" s="175"/>
      <c r="BN49" s="175"/>
      <c r="BO49" s="175"/>
      <c r="BP49" s="175"/>
      <c r="BQ49" s="175"/>
      <c r="BR49" s="175"/>
      <c r="BS49" s="175"/>
      <c r="BT49" s="175"/>
      <c r="BU49" s="175"/>
      <c r="BV49" s="175"/>
      <c r="BW49" s="175"/>
      <c r="BX49" s="175"/>
      <c r="BY49" s="175" t="s">
        <v>489</v>
      </c>
      <c r="BZ49" s="175" t="s">
        <v>2007</v>
      </c>
      <c r="CA49" s="175" t="s">
        <v>2008</v>
      </c>
      <c r="CB49" s="175"/>
      <c r="CC49" s="175" t="s">
        <v>2009</v>
      </c>
      <c r="CD49" s="175"/>
      <c r="CE49" s="175" t="s">
        <v>2010</v>
      </c>
      <c r="CF49" s="175"/>
      <c r="CG49" s="175" t="s">
        <v>2011</v>
      </c>
    </row>
    <row r="50" spans="1:85" s="145" customFormat="1" ht="14.5" customHeight="1">
      <c r="A50" s="85" t="s">
        <v>82</v>
      </c>
      <c r="B50" s="85">
        <v>46</v>
      </c>
      <c r="C50" s="234" t="s">
        <v>167</v>
      </c>
      <c r="D50" s="175" t="s">
        <v>3997</v>
      </c>
      <c r="E50" s="176" t="s">
        <v>1041</v>
      </c>
      <c r="F50" s="176" t="s">
        <v>3516</v>
      </c>
      <c r="G50" s="178" t="s">
        <v>4158</v>
      </c>
      <c r="H50" s="175" t="s">
        <v>166</v>
      </c>
      <c r="I50" s="175" t="s">
        <v>430</v>
      </c>
      <c r="J50" s="179"/>
      <c r="K50" s="175" t="s">
        <v>80</v>
      </c>
      <c r="L50" s="175" t="s">
        <v>506</v>
      </c>
      <c r="M50" s="175" t="s">
        <v>4209</v>
      </c>
      <c r="N50" s="175"/>
      <c r="O50" s="175" t="s">
        <v>164</v>
      </c>
      <c r="P50" s="175"/>
      <c r="Q50" s="175"/>
      <c r="R50" s="175" t="s">
        <v>63</v>
      </c>
      <c r="S50" s="175"/>
      <c r="T50" s="178" t="str" cm="1">
        <f t="array" ref="T5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50" s="180">
        <v>40.799999999999997</v>
      </c>
      <c r="V50" s="179"/>
      <c r="W50" s="175"/>
      <c r="X50" s="175"/>
      <c r="Y50" s="175"/>
      <c r="Z50" s="175"/>
      <c r="AA50" s="175"/>
      <c r="AB50" s="175"/>
      <c r="AC50" s="175"/>
      <c r="AD50" s="175"/>
      <c r="AE50" s="175"/>
      <c r="AF50" s="175"/>
      <c r="AG50" s="175"/>
      <c r="AH50" s="175"/>
      <c r="AI50" s="175"/>
      <c r="AJ50" s="175"/>
      <c r="AK50" s="175"/>
      <c r="AL50" s="175"/>
      <c r="AM50" s="175"/>
      <c r="AN50" s="175"/>
      <c r="AO50" s="175"/>
      <c r="AP50" s="175" t="s">
        <v>36</v>
      </c>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t="s">
        <v>489</v>
      </c>
      <c r="BZ50" s="175"/>
      <c r="CA50" s="175"/>
      <c r="CB50" s="175"/>
      <c r="CC50" s="175"/>
      <c r="CD50" s="175"/>
      <c r="CE50" s="175"/>
      <c r="CF50" s="175"/>
      <c r="CG50" s="175"/>
    </row>
    <row r="51" spans="1:85" s="145" customFormat="1" ht="14.5" customHeight="1">
      <c r="A51" s="85" t="s">
        <v>205</v>
      </c>
      <c r="B51" s="85">
        <v>2</v>
      </c>
      <c r="C51" s="234" t="s">
        <v>288</v>
      </c>
      <c r="D51" s="175" t="s">
        <v>3550</v>
      </c>
      <c r="E51" s="177" t="s">
        <v>1041</v>
      </c>
      <c r="F51" s="176" t="s">
        <v>3515</v>
      </c>
      <c r="G51" s="178" t="s">
        <v>224</v>
      </c>
      <c r="H51" s="175"/>
      <c r="I51" s="175" t="s">
        <v>430</v>
      </c>
      <c r="J51" s="179"/>
      <c r="K51" s="175" t="s">
        <v>177</v>
      </c>
      <c r="L51" s="175" t="s">
        <v>464</v>
      </c>
      <c r="M51" s="175" t="s">
        <v>4210</v>
      </c>
      <c r="N51" s="175" t="s">
        <v>3551</v>
      </c>
      <c r="O51" s="175" t="s">
        <v>224</v>
      </c>
      <c r="P51" s="175" t="s">
        <v>247</v>
      </c>
      <c r="Q51" s="175"/>
      <c r="R51" s="175" t="s">
        <v>63</v>
      </c>
      <c r="S51" s="175" t="s">
        <v>3554</v>
      </c>
      <c r="T51" s="178" t="str" cm="1">
        <f t="array" ref="T5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51" s="180">
        <v>5800</v>
      </c>
      <c r="V51" s="179"/>
      <c r="W51" s="175"/>
      <c r="X51" s="175"/>
      <c r="Y51" s="175"/>
      <c r="Z51" s="175"/>
      <c r="AA51" s="175"/>
      <c r="AB51" s="175"/>
      <c r="AC51" s="175"/>
      <c r="AD51" s="175"/>
      <c r="AE51" s="175" t="s">
        <v>3553</v>
      </c>
      <c r="AF51" s="175"/>
      <c r="AG51" s="175"/>
      <c r="AH51" s="175"/>
      <c r="AI51" s="175"/>
      <c r="AJ51" s="175"/>
      <c r="AK51" s="175"/>
      <c r="AL51" s="175"/>
      <c r="AM51" s="175"/>
      <c r="AN51" s="175"/>
      <c r="AO51" s="175"/>
      <c r="AP51" s="175" t="s">
        <v>45</v>
      </c>
      <c r="AQ51" s="175"/>
      <c r="AR51" s="175"/>
      <c r="AS51" s="175"/>
      <c r="AT51" s="175"/>
      <c r="AU51" s="175"/>
      <c r="AV51" s="175">
        <v>2030</v>
      </c>
      <c r="AW51" s="175"/>
      <c r="AX51" s="175"/>
      <c r="AY51" s="175"/>
      <c r="AZ51" s="175"/>
      <c r="BA51" s="175"/>
      <c r="BB51" s="175"/>
      <c r="BC51" s="175"/>
      <c r="BD51" s="175"/>
      <c r="BE51" s="175"/>
      <c r="BF51" s="175"/>
      <c r="BG51" s="175"/>
      <c r="BH51" s="175"/>
      <c r="BI51" s="175"/>
      <c r="BJ51" s="175"/>
      <c r="BK51" s="175"/>
      <c r="BL51" s="175"/>
      <c r="BM51" s="175"/>
      <c r="BN51" s="175"/>
      <c r="BO51" s="175"/>
      <c r="BP51" s="175"/>
      <c r="BQ51" s="175"/>
      <c r="BR51" s="175"/>
      <c r="BS51" s="175"/>
      <c r="BT51" s="175"/>
      <c r="BU51" s="175"/>
      <c r="BV51" s="175"/>
      <c r="BW51" s="175"/>
      <c r="BX51" s="175"/>
      <c r="BY51" s="177" t="s">
        <v>925</v>
      </c>
      <c r="BZ51" s="175" t="s">
        <v>3552</v>
      </c>
      <c r="CA51" s="175"/>
      <c r="CB51" s="175"/>
      <c r="CC51" s="175"/>
      <c r="CD51" s="175"/>
      <c r="CE51" s="175"/>
      <c r="CF51" s="175"/>
      <c r="CG51" s="175"/>
    </row>
    <row r="52" spans="1:85" s="145" customFormat="1" ht="14.5" customHeight="1">
      <c r="A52" s="85" t="s">
        <v>910</v>
      </c>
      <c r="B52" s="85">
        <v>48</v>
      </c>
      <c r="C52" s="192" t="s">
        <v>811</v>
      </c>
      <c r="D52" s="80" t="s">
        <v>812</v>
      </c>
      <c r="E52" s="177" t="s">
        <v>4213</v>
      </c>
      <c r="F52" s="176" t="s">
        <v>4028</v>
      </c>
      <c r="G52" s="178" t="s">
        <v>224</v>
      </c>
      <c r="H52" s="80"/>
      <c r="I52" s="177" t="s">
        <v>4159</v>
      </c>
      <c r="J52" s="80"/>
      <c r="K52" s="80" t="s">
        <v>889</v>
      </c>
      <c r="L52" s="80" t="s">
        <v>739</v>
      </c>
      <c r="M52" s="80" t="s">
        <v>4211</v>
      </c>
      <c r="N52" s="80" t="s">
        <v>739</v>
      </c>
      <c r="O52" s="80" t="s">
        <v>715</v>
      </c>
      <c r="P52" s="80"/>
      <c r="Q52" s="80"/>
      <c r="R52" s="80"/>
      <c r="S52" s="80"/>
      <c r="T52" s="178" t="str" cm="1">
        <f t="array" ref="T5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52" s="206">
        <v>30</v>
      </c>
      <c r="V52" s="80"/>
      <c r="W52" s="80"/>
      <c r="X52" s="80"/>
      <c r="Y52" s="80"/>
      <c r="Z52" s="80"/>
      <c r="AA52" s="80"/>
      <c r="AB52" s="80"/>
      <c r="AC52" s="80"/>
      <c r="AD52" s="80"/>
      <c r="AE52" s="80"/>
      <c r="AF52" s="80"/>
      <c r="AG52" s="80"/>
      <c r="AH52" s="80" t="s">
        <v>815</v>
      </c>
      <c r="AI52" s="80"/>
      <c r="AJ52" s="80"/>
      <c r="AK52" s="80"/>
      <c r="AL52" s="80"/>
      <c r="AM52" s="80"/>
      <c r="AN52" s="80"/>
      <c r="AO52" s="80"/>
      <c r="AP52" s="175" t="s">
        <v>36</v>
      </c>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row>
    <row r="53" spans="1:85" s="145" customFormat="1" ht="14.5" customHeight="1">
      <c r="A53" s="85" t="s">
        <v>909</v>
      </c>
      <c r="B53" s="85">
        <v>49</v>
      </c>
      <c r="C53" s="234" t="s">
        <v>2017</v>
      </c>
      <c r="D53" s="175" t="s">
        <v>2018</v>
      </c>
      <c r="E53" s="176" t="s">
        <v>4213</v>
      </c>
      <c r="F53" s="176" t="s">
        <v>4028</v>
      </c>
      <c r="G53" s="181" t="s">
        <v>203</v>
      </c>
      <c r="H53" s="175"/>
      <c r="I53" s="175" t="s">
        <v>430</v>
      </c>
      <c r="J53" s="175"/>
      <c r="K53" s="175"/>
      <c r="L53" s="220" t="s">
        <v>464</v>
      </c>
      <c r="M53" s="175" t="s">
        <v>4210</v>
      </c>
      <c r="N53" s="175" t="s">
        <v>2310</v>
      </c>
      <c r="O53" s="175" t="s">
        <v>203</v>
      </c>
      <c r="P53" s="175" t="s">
        <v>2019</v>
      </c>
      <c r="Q53" s="175"/>
      <c r="R53" s="175" t="s">
        <v>2000</v>
      </c>
      <c r="S53" s="175"/>
      <c r="T53" s="178" t="str" cm="1">
        <f t="array" ref="T5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53" s="180">
        <v>350</v>
      </c>
      <c r="V53" s="179"/>
      <c r="W53" s="175"/>
      <c r="X53" s="175"/>
      <c r="Y53" s="175"/>
      <c r="Z53" s="175" t="s">
        <v>485</v>
      </c>
      <c r="AA53" s="175"/>
      <c r="AB53" s="175"/>
      <c r="AC53" s="175" t="s">
        <v>2003</v>
      </c>
      <c r="AD53" s="175"/>
      <c r="AE53" s="175"/>
      <c r="AF53" s="175"/>
      <c r="AG53" s="175"/>
      <c r="AH53" s="175" t="s">
        <v>485</v>
      </c>
      <c r="AI53" s="175" t="s">
        <v>485</v>
      </c>
      <c r="AJ53" s="175"/>
      <c r="AK53" s="175"/>
      <c r="AL53" s="175"/>
      <c r="AM53" s="175"/>
      <c r="AN53" s="175"/>
      <c r="AO53" s="175" t="s">
        <v>1970</v>
      </c>
      <c r="AP53" s="175" t="s">
        <v>27</v>
      </c>
      <c r="AQ53" s="175" t="s">
        <v>1327</v>
      </c>
      <c r="AR53" s="175" t="s">
        <v>1915</v>
      </c>
      <c r="AS53" s="175" t="s">
        <v>1915</v>
      </c>
      <c r="AT53" s="175" t="s">
        <v>2005</v>
      </c>
      <c r="AU53" s="175" t="s">
        <v>2006</v>
      </c>
      <c r="AV53" s="175">
        <v>2025</v>
      </c>
      <c r="AW53" s="175"/>
      <c r="AX53" s="175" t="s">
        <v>1736</v>
      </c>
      <c r="AY53" s="175"/>
      <c r="AZ53" s="175"/>
      <c r="BA53" s="175"/>
      <c r="BB53" s="175"/>
      <c r="BC53" s="175"/>
      <c r="BD53" s="175"/>
      <c r="BE53" s="175"/>
      <c r="BF53" s="175"/>
      <c r="BG53" s="175" t="s">
        <v>2001</v>
      </c>
      <c r="BH53" s="175"/>
      <c r="BI53" s="175"/>
      <c r="BJ53" s="175"/>
      <c r="BK53" s="175"/>
      <c r="BL53" s="175"/>
      <c r="BM53" s="175"/>
      <c r="BN53" s="175"/>
      <c r="BO53" s="175"/>
      <c r="BP53" s="175"/>
      <c r="BQ53" s="175"/>
      <c r="BR53" s="175"/>
      <c r="BS53" s="175"/>
      <c r="BT53" s="175"/>
      <c r="BU53" s="175"/>
      <c r="BV53" s="175"/>
      <c r="BW53" s="175"/>
      <c r="BX53" s="175"/>
      <c r="BY53" s="175" t="s">
        <v>489</v>
      </c>
      <c r="BZ53" s="175" t="s">
        <v>2021</v>
      </c>
      <c r="CA53" s="175" t="s">
        <v>2016</v>
      </c>
      <c r="CB53" s="175"/>
      <c r="CC53" s="175" t="s">
        <v>2009</v>
      </c>
      <c r="CD53" s="175"/>
      <c r="CE53" s="175" t="s">
        <v>2010</v>
      </c>
      <c r="CF53" s="175"/>
      <c r="CG53" s="175" t="s">
        <v>2011</v>
      </c>
    </row>
    <row r="54" spans="1:85" s="145" customFormat="1" ht="14.5" customHeight="1">
      <c r="A54" s="85" t="s">
        <v>909</v>
      </c>
      <c r="B54" s="85">
        <v>50</v>
      </c>
      <c r="C54" s="234" t="s">
        <v>2022</v>
      </c>
      <c r="D54" s="175" t="s">
        <v>2018</v>
      </c>
      <c r="E54" s="176" t="s">
        <v>4213</v>
      </c>
      <c r="F54" s="176" t="s">
        <v>4028</v>
      </c>
      <c r="G54" s="181" t="s">
        <v>203</v>
      </c>
      <c r="H54" s="175"/>
      <c r="I54" s="175" t="s">
        <v>430</v>
      </c>
      <c r="J54" s="175"/>
      <c r="K54" s="175"/>
      <c r="L54" s="220" t="s">
        <v>464</v>
      </c>
      <c r="M54" s="175" t="s">
        <v>4210</v>
      </c>
      <c r="N54" s="175" t="s">
        <v>2311</v>
      </c>
      <c r="O54" s="175" t="s">
        <v>203</v>
      </c>
      <c r="P54" s="175" t="s">
        <v>2023</v>
      </c>
      <c r="Q54" s="175"/>
      <c r="R54" s="175" t="s">
        <v>2000</v>
      </c>
      <c r="S54" s="175"/>
      <c r="T54" s="178" t="str" cm="1">
        <f t="array" ref="T5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54" s="180">
        <v>200</v>
      </c>
      <c r="V54" s="179"/>
      <c r="W54" s="175"/>
      <c r="X54" s="175" t="s">
        <v>2024</v>
      </c>
      <c r="Y54" s="175" t="s">
        <v>2025</v>
      </c>
      <c r="Z54" s="175" t="s">
        <v>485</v>
      </c>
      <c r="AA54" s="175"/>
      <c r="AB54" s="175"/>
      <c r="AC54" s="175" t="s">
        <v>2003</v>
      </c>
      <c r="AD54" s="175"/>
      <c r="AE54" s="175"/>
      <c r="AF54" s="175"/>
      <c r="AG54" s="175"/>
      <c r="AH54" s="175" t="s">
        <v>485</v>
      </c>
      <c r="AI54" s="175" t="s">
        <v>485</v>
      </c>
      <c r="AJ54" s="175"/>
      <c r="AK54" s="175"/>
      <c r="AL54" s="175"/>
      <c r="AM54" s="175"/>
      <c r="AN54" s="175"/>
      <c r="AO54" s="175" t="s">
        <v>2004</v>
      </c>
      <c r="AP54" s="175" t="s">
        <v>36</v>
      </c>
      <c r="AQ54" s="175" t="s">
        <v>2026</v>
      </c>
      <c r="AR54" s="175" t="s">
        <v>2026</v>
      </c>
      <c r="AS54" s="175" t="s">
        <v>1915</v>
      </c>
      <c r="AT54" s="175" t="s">
        <v>2005</v>
      </c>
      <c r="AU54" s="175" t="s">
        <v>2006</v>
      </c>
      <c r="AV54" s="175" t="s">
        <v>2006</v>
      </c>
      <c r="AW54" s="175"/>
      <c r="AX54" s="175" t="s">
        <v>1736</v>
      </c>
      <c r="AY54" s="175"/>
      <c r="AZ54" s="175"/>
      <c r="BA54" s="175"/>
      <c r="BB54" s="175"/>
      <c r="BC54" s="175"/>
      <c r="BD54" s="175"/>
      <c r="BE54" s="175"/>
      <c r="BF54" s="175"/>
      <c r="BG54" s="175" t="s">
        <v>2001</v>
      </c>
      <c r="BH54" s="175"/>
      <c r="BI54" s="175"/>
      <c r="BJ54" s="175"/>
      <c r="BK54" s="175"/>
      <c r="BL54" s="175"/>
      <c r="BM54" s="175"/>
      <c r="BN54" s="175"/>
      <c r="BO54" s="175"/>
      <c r="BP54" s="175"/>
      <c r="BQ54" s="175"/>
      <c r="BR54" s="175"/>
      <c r="BS54" s="175"/>
      <c r="BT54" s="175"/>
      <c r="BU54" s="175"/>
      <c r="BV54" s="175"/>
      <c r="BW54" s="175"/>
      <c r="BX54" s="175"/>
      <c r="BY54" s="175" t="s">
        <v>489</v>
      </c>
      <c r="BZ54" s="175" t="s">
        <v>2027</v>
      </c>
      <c r="CA54" s="175" t="s">
        <v>2016</v>
      </c>
      <c r="CB54" s="175"/>
      <c r="CC54" s="175" t="s">
        <v>2009</v>
      </c>
      <c r="CD54" s="175"/>
      <c r="CE54" s="175" t="s">
        <v>2010</v>
      </c>
      <c r="CF54" s="175"/>
      <c r="CG54" s="175" t="s">
        <v>2011</v>
      </c>
    </row>
    <row r="55" spans="1:85" s="145" customFormat="1" ht="14.5" customHeight="1">
      <c r="A55" s="85" t="s">
        <v>205</v>
      </c>
      <c r="B55" s="85">
        <v>51</v>
      </c>
      <c r="C55" s="234" t="s">
        <v>279</v>
      </c>
      <c r="D55" s="175"/>
      <c r="E55" s="176" t="s">
        <v>4213</v>
      </c>
      <c r="F55" s="176" t="s">
        <v>4028</v>
      </c>
      <c r="G55" s="178" t="s">
        <v>224</v>
      </c>
      <c r="H55" s="175"/>
      <c r="I55" s="175" t="s">
        <v>430</v>
      </c>
      <c r="J55" s="179"/>
      <c r="K55" s="175" t="s">
        <v>213</v>
      </c>
      <c r="L55" s="175" t="s">
        <v>506</v>
      </c>
      <c r="M55" s="175" t="s">
        <v>4209</v>
      </c>
      <c r="N55" s="175"/>
      <c r="O55" s="175" t="s">
        <v>224</v>
      </c>
      <c r="P55" s="175" t="s">
        <v>247</v>
      </c>
      <c r="Q55" s="175"/>
      <c r="R55" s="175"/>
      <c r="S55" s="175"/>
      <c r="T55" s="178" t="str" cm="1">
        <f t="array" ref="T5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55" s="180">
        <v>712</v>
      </c>
      <c r="V55" s="179"/>
      <c r="W55" s="175"/>
      <c r="X55" s="175"/>
      <c r="Y55" s="175"/>
      <c r="Z55" s="175"/>
      <c r="AA55" s="175"/>
      <c r="AB55" s="175"/>
      <c r="AC55" s="175"/>
      <c r="AD55" s="175"/>
      <c r="AE55" s="175"/>
      <c r="AF55" s="175"/>
      <c r="AG55" s="175"/>
      <c r="AH55" s="175"/>
      <c r="AI55" s="175"/>
      <c r="AJ55" s="175"/>
      <c r="AK55" s="175"/>
      <c r="AL55" s="175"/>
      <c r="AM55" s="175"/>
      <c r="AN55" s="175"/>
      <c r="AO55" s="175"/>
      <c r="AP55" s="175" t="s">
        <v>36</v>
      </c>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175"/>
      <c r="BV55" s="175"/>
      <c r="BW55" s="175"/>
      <c r="BX55" s="175"/>
      <c r="BY55" s="175"/>
      <c r="BZ55" s="175"/>
      <c r="CA55" s="175"/>
      <c r="CB55" s="175"/>
      <c r="CC55" s="175"/>
      <c r="CD55" s="175"/>
      <c r="CE55" s="175"/>
      <c r="CF55" s="175"/>
      <c r="CG55" s="175"/>
    </row>
    <row r="56" spans="1:85" s="145" customFormat="1" ht="14.5" customHeight="1">
      <c r="A56" s="85" t="s">
        <v>205</v>
      </c>
      <c r="B56" s="85">
        <v>52</v>
      </c>
      <c r="C56" s="234" t="s">
        <v>258</v>
      </c>
      <c r="D56" s="175"/>
      <c r="E56" s="176" t="s">
        <v>4213</v>
      </c>
      <c r="F56" s="176" t="s">
        <v>4028</v>
      </c>
      <c r="G56" s="181" t="s">
        <v>203</v>
      </c>
      <c r="H56" s="175"/>
      <c r="I56" s="175" t="s">
        <v>430</v>
      </c>
      <c r="J56" s="179"/>
      <c r="K56" s="175" t="s">
        <v>80</v>
      </c>
      <c r="L56" s="175" t="s">
        <v>580</v>
      </c>
      <c r="M56" s="175" t="s">
        <v>4209</v>
      </c>
      <c r="N56" s="175"/>
      <c r="O56" s="175" t="s">
        <v>203</v>
      </c>
      <c r="P56" s="175" t="s">
        <v>227</v>
      </c>
      <c r="Q56" s="175"/>
      <c r="R56" s="175"/>
      <c r="S56" s="175"/>
      <c r="T56" s="178" t="str" cm="1">
        <f t="array" ref="T5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56" s="180">
        <v>3492</v>
      </c>
      <c r="V56" s="179"/>
      <c r="W56" s="175"/>
      <c r="X56" s="175"/>
      <c r="Y56" s="175"/>
      <c r="Z56" s="175"/>
      <c r="AA56" s="175"/>
      <c r="AB56" s="175"/>
      <c r="AC56" s="175"/>
      <c r="AD56" s="175"/>
      <c r="AE56" s="175"/>
      <c r="AF56" s="175"/>
      <c r="AG56" s="175"/>
      <c r="AH56" s="175"/>
      <c r="AI56" s="175"/>
      <c r="AJ56" s="175"/>
      <c r="AK56" s="175"/>
      <c r="AL56" s="175"/>
      <c r="AM56" s="175"/>
      <c r="AN56" s="175"/>
      <c r="AO56" s="175"/>
      <c r="AP56" s="175" t="s">
        <v>27</v>
      </c>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175"/>
    </row>
    <row r="57" spans="1:85" s="145" customFormat="1" ht="14.5" customHeight="1">
      <c r="A57" s="85" t="s">
        <v>205</v>
      </c>
      <c r="B57" s="85">
        <v>53</v>
      </c>
      <c r="C57" s="234" t="s">
        <v>286</v>
      </c>
      <c r="D57" s="175" t="s">
        <v>285</v>
      </c>
      <c r="E57" s="176" t="s">
        <v>4213</v>
      </c>
      <c r="F57" s="176" t="s">
        <v>4028</v>
      </c>
      <c r="G57" s="178" t="s">
        <v>242</v>
      </c>
      <c r="H57" s="175"/>
      <c r="I57" s="175" t="s">
        <v>430</v>
      </c>
      <c r="J57" s="179"/>
      <c r="K57" s="175" t="s">
        <v>177</v>
      </c>
      <c r="L57" s="175" t="s">
        <v>568</v>
      </c>
      <c r="M57" s="175" t="s">
        <v>4210</v>
      </c>
      <c r="N57" s="175"/>
      <c r="O57" s="175" t="s">
        <v>241</v>
      </c>
      <c r="P57" s="175" t="s">
        <v>240</v>
      </c>
      <c r="Q57" s="175"/>
      <c r="R57" s="175" t="s">
        <v>63</v>
      </c>
      <c r="S57" s="175"/>
      <c r="T57" s="178" t="str" cm="1">
        <f t="array" ref="T5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57" s="180">
        <v>74.5</v>
      </c>
      <c r="V57" s="179"/>
      <c r="W57" s="175"/>
      <c r="X57" s="175"/>
      <c r="Y57" s="175"/>
      <c r="Z57" s="175"/>
      <c r="AA57" s="175"/>
      <c r="AB57" s="175"/>
      <c r="AC57" s="175"/>
      <c r="AD57" s="175"/>
      <c r="AE57" s="175"/>
      <c r="AF57" s="175"/>
      <c r="AG57" s="175"/>
      <c r="AH57" s="175"/>
      <c r="AI57" s="175"/>
      <c r="AJ57" s="175"/>
      <c r="AK57" s="175"/>
      <c r="AL57" s="175"/>
      <c r="AM57" s="175"/>
      <c r="AN57" s="175"/>
      <c r="AO57" s="175"/>
      <c r="AP57" s="175" t="s">
        <v>45</v>
      </c>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5"/>
      <c r="BR57" s="175"/>
      <c r="BS57" s="175"/>
      <c r="BT57" s="175"/>
      <c r="BU57" s="175"/>
      <c r="BV57" s="175"/>
      <c r="BW57" s="175"/>
      <c r="BX57" s="175"/>
      <c r="BY57" s="175"/>
      <c r="BZ57" s="175"/>
      <c r="CA57" s="175"/>
      <c r="CB57" s="175"/>
      <c r="CC57" s="175"/>
      <c r="CD57" s="175"/>
      <c r="CE57" s="175"/>
      <c r="CF57" s="175"/>
      <c r="CG57" s="175"/>
    </row>
    <row r="58" spans="1:85" s="145" customFormat="1" ht="14.5" customHeight="1">
      <c r="A58" s="85" t="s">
        <v>205</v>
      </c>
      <c r="B58" s="85">
        <v>54</v>
      </c>
      <c r="C58" s="234" t="s">
        <v>277</v>
      </c>
      <c r="D58" s="175"/>
      <c r="E58" s="176" t="s">
        <v>4213</v>
      </c>
      <c r="F58" s="176" t="s">
        <v>4028</v>
      </c>
      <c r="G58" s="181" t="s">
        <v>203</v>
      </c>
      <c r="H58" s="175"/>
      <c r="I58" s="175" t="s">
        <v>430</v>
      </c>
      <c r="J58" s="179"/>
      <c r="K58" s="175" t="s">
        <v>213</v>
      </c>
      <c r="L58" s="175" t="s">
        <v>572</v>
      </c>
      <c r="M58" s="175" t="s">
        <v>4210</v>
      </c>
      <c r="N58" s="175"/>
      <c r="O58" s="175" t="s">
        <v>203</v>
      </c>
      <c r="P58" s="175" t="s">
        <v>271</v>
      </c>
      <c r="Q58" s="175"/>
      <c r="R58" s="175" t="s">
        <v>63</v>
      </c>
      <c r="S58" s="175"/>
      <c r="T58" s="178" t="str" cm="1">
        <f t="array" ref="T5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58" s="180">
        <v>3676</v>
      </c>
      <c r="V58" s="179"/>
      <c r="W58" s="175"/>
      <c r="X58" s="175"/>
      <c r="Y58" s="175"/>
      <c r="Z58" s="175"/>
      <c r="AA58" s="175"/>
      <c r="AB58" s="175"/>
      <c r="AC58" s="175"/>
      <c r="AD58" s="175"/>
      <c r="AE58" s="175"/>
      <c r="AF58" s="175"/>
      <c r="AG58" s="175"/>
      <c r="AH58" s="175"/>
      <c r="AI58" s="175"/>
      <c r="AJ58" s="175"/>
      <c r="AK58" s="175"/>
      <c r="AL58" s="175"/>
      <c r="AM58" s="175"/>
      <c r="AN58" s="175"/>
      <c r="AO58" s="175"/>
      <c r="AP58" s="175" t="s">
        <v>45</v>
      </c>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5"/>
      <c r="BW58" s="175"/>
      <c r="BX58" s="175"/>
      <c r="BY58" s="175"/>
      <c r="BZ58" s="175"/>
      <c r="CA58" s="175"/>
      <c r="CB58" s="175"/>
      <c r="CC58" s="175"/>
      <c r="CD58" s="175"/>
      <c r="CE58" s="175"/>
      <c r="CF58" s="175"/>
      <c r="CG58" s="175"/>
    </row>
    <row r="59" spans="1:85" s="145" customFormat="1" ht="14.5" customHeight="1">
      <c r="A59" s="85" t="s">
        <v>205</v>
      </c>
      <c r="B59" s="85">
        <v>55</v>
      </c>
      <c r="C59" s="234" t="s">
        <v>264</v>
      </c>
      <c r="D59" s="175"/>
      <c r="E59" s="176" t="s">
        <v>4213</v>
      </c>
      <c r="F59" s="176" t="s">
        <v>4028</v>
      </c>
      <c r="G59" s="178" t="s">
        <v>224</v>
      </c>
      <c r="H59" s="175"/>
      <c r="I59" s="175" t="s">
        <v>430</v>
      </c>
      <c r="J59" s="179"/>
      <c r="K59" s="175" t="s">
        <v>80</v>
      </c>
      <c r="L59" s="175" t="s">
        <v>506</v>
      </c>
      <c r="M59" s="175" t="s">
        <v>4209</v>
      </c>
      <c r="N59" s="175"/>
      <c r="O59" s="175" t="s">
        <v>237</v>
      </c>
      <c r="P59" s="175" t="s">
        <v>249</v>
      </c>
      <c r="Q59" s="175"/>
      <c r="R59" s="175"/>
      <c r="S59" s="175"/>
      <c r="T59" s="178" t="str" cm="1">
        <f t="array" ref="T5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59" s="180">
        <v>3</v>
      </c>
      <c r="V59" s="179"/>
      <c r="W59" s="175"/>
      <c r="X59" s="175"/>
      <c r="Y59" s="175"/>
      <c r="Z59" s="175"/>
      <c r="AA59" s="175"/>
      <c r="AB59" s="175"/>
      <c r="AC59" s="175"/>
      <c r="AD59" s="175"/>
      <c r="AE59" s="175"/>
      <c r="AF59" s="175"/>
      <c r="AG59" s="175"/>
      <c r="AH59" s="175"/>
      <c r="AI59" s="175"/>
      <c r="AJ59" s="175"/>
      <c r="AK59" s="175"/>
      <c r="AL59" s="175"/>
      <c r="AM59" s="175"/>
      <c r="AN59" s="175"/>
      <c r="AO59" s="175"/>
      <c r="AP59" s="175" t="s">
        <v>36</v>
      </c>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5"/>
      <c r="BR59" s="175"/>
      <c r="BS59" s="175"/>
      <c r="BT59" s="175"/>
      <c r="BU59" s="175"/>
      <c r="BV59" s="175"/>
      <c r="BW59" s="175"/>
      <c r="BX59" s="175"/>
      <c r="BY59" s="175"/>
      <c r="BZ59" s="175"/>
      <c r="CA59" s="175"/>
      <c r="CB59" s="175"/>
      <c r="CC59" s="175"/>
      <c r="CD59" s="175"/>
      <c r="CE59" s="175"/>
      <c r="CF59" s="175"/>
      <c r="CG59" s="175"/>
    </row>
    <row r="60" spans="1:85" s="145" customFormat="1" ht="14.5" customHeight="1">
      <c r="A60" s="85" t="s">
        <v>909</v>
      </c>
      <c r="B60" s="85">
        <v>56</v>
      </c>
      <c r="C60" s="78" t="s">
        <v>468</v>
      </c>
      <c r="D60" s="221" t="s">
        <v>531</v>
      </c>
      <c r="E60" s="176" t="s">
        <v>4213</v>
      </c>
      <c r="F60" s="176" t="s">
        <v>3516</v>
      </c>
      <c r="G60" s="178" t="s">
        <v>4163</v>
      </c>
      <c r="H60" s="80"/>
      <c r="I60" s="177" t="s">
        <v>430</v>
      </c>
      <c r="J60" s="80" t="s">
        <v>941</v>
      </c>
      <c r="K60" s="220" t="s">
        <v>177</v>
      </c>
      <c r="L60" s="220" t="s">
        <v>464</v>
      </c>
      <c r="M60" s="80" t="s">
        <v>4210</v>
      </c>
      <c r="N60" s="80" t="s">
        <v>3128</v>
      </c>
      <c r="O60" s="220" t="s">
        <v>469</v>
      </c>
      <c r="P60" s="80" t="s">
        <v>470</v>
      </c>
      <c r="Q60" s="80" t="s">
        <v>3134</v>
      </c>
      <c r="R60" s="80" t="s">
        <v>942</v>
      </c>
      <c r="S60" s="80" t="s">
        <v>943</v>
      </c>
      <c r="T60" s="178" t="str" cm="1">
        <f t="array" ref="T6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60" s="222">
        <v>2530</v>
      </c>
      <c r="V60" s="80"/>
      <c r="W60" s="80" t="s">
        <v>467</v>
      </c>
      <c r="X60" s="80"/>
      <c r="Y60" s="80"/>
      <c r="Z60" s="80" t="s">
        <v>472</v>
      </c>
      <c r="AA60" s="80"/>
      <c r="AB60" s="80"/>
      <c r="AC60" s="80" t="s">
        <v>473</v>
      </c>
      <c r="AD60" s="80"/>
      <c r="AE60" s="80" t="s">
        <v>474</v>
      </c>
      <c r="AF60" s="80" t="s">
        <v>445</v>
      </c>
      <c r="AG60" s="80" t="s">
        <v>475</v>
      </c>
      <c r="AH60" s="80" t="s">
        <v>944</v>
      </c>
      <c r="AI60" s="80" t="s">
        <v>476</v>
      </c>
      <c r="AJ60" s="80"/>
      <c r="AK60" s="80"/>
      <c r="AL60" s="80" t="s">
        <v>450</v>
      </c>
      <c r="AM60" s="80"/>
      <c r="AN60" s="80" t="s">
        <v>450</v>
      </c>
      <c r="AO60" s="80" t="s">
        <v>477</v>
      </c>
      <c r="AP60" s="175" t="s">
        <v>36</v>
      </c>
      <c r="AQ60" s="80" t="s">
        <v>479</v>
      </c>
      <c r="AR60" s="80" t="s">
        <v>479</v>
      </c>
      <c r="AS60" s="80">
        <v>20222023</v>
      </c>
      <c r="AT60" s="80" t="s">
        <v>480</v>
      </c>
      <c r="AU60" s="80" t="s">
        <v>481</v>
      </c>
      <c r="AV60" s="80" t="s">
        <v>481</v>
      </c>
      <c r="AW60" s="80" t="s">
        <v>471</v>
      </c>
      <c r="AX60" s="80"/>
      <c r="AY60" s="80"/>
      <c r="AZ60" s="80" t="s">
        <v>482</v>
      </c>
      <c r="BA60" s="80" t="s">
        <v>483</v>
      </c>
      <c r="BB60" s="80" t="s">
        <v>471</v>
      </c>
      <c r="BC60" s="80"/>
      <c r="BD60" s="80"/>
      <c r="BE60" s="80" t="s">
        <v>483</v>
      </c>
      <c r="BF60" s="80" t="s">
        <v>485</v>
      </c>
      <c r="BG60" s="80" t="s">
        <v>3137</v>
      </c>
      <c r="BH60" s="80" t="s">
        <v>485</v>
      </c>
      <c r="BI60" s="80" t="s">
        <v>945</v>
      </c>
      <c r="BJ60" s="80" t="s">
        <v>486</v>
      </c>
      <c r="BK60" s="80"/>
      <c r="BL60" s="80"/>
      <c r="BM60" s="80"/>
      <c r="BN60" s="80"/>
      <c r="BO60" s="80"/>
      <c r="BP60" s="80"/>
      <c r="BQ60" s="80"/>
      <c r="BR60" s="80"/>
      <c r="BS60" s="80"/>
      <c r="BT60" s="80" t="s">
        <v>447</v>
      </c>
      <c r="BU60" s="80" t="s">
        <v>946</v>
      </c>
      <c r="BV60" s="80" t="s">
        <v>487</v>
      </c>
      <c r="BW60" s="80" t="s">
        <v>488</v>
      </c>
      <c r="BX60" s="80" t="s">
        <v>471</v>
      </c>
      <c r="BY60" s="175" t="s">
        <v>489</v>
      </c>
      <c r="BZ60" s="80" t="s">
        <v>3036</v>
      </c>
      <c r="CA60" s="80" t="s">
        <v>490</v>
      </c>
      <c r="CB60" s="80"/>
      <c r="CC60" s="80" t="s">
        <v>3037</v>
      </c>
      <c r="CD60" s="80" t="s">
        <v>947</v>
      </c>
      <c r="CE60" s="80" t="s">
        <v>948</v>
      </c>
      <c r="CF60" s="80" t="s">
        <v>462</v>
      </c>
      <c r="CG60" s="80" t="s">
        <v>491</v>
      </c>
    </row>
    <row r="61" spans="1:85" s="145" customFormat="1" ht="14.5" customHeight="1">
      <c r="A61" s="85" t="s">
        <v>205</v>
      </c>
      <c r="B61" s="85">
        <v>57</v>
      </c>
      <c r="C61" s="234" t="s">
        <v>297</v>
      </c>
      <c r="D61" s="175"/>
      <c r="E61" s="176" t="s">
        <v>4213</v>
      </c>
      <c r="F61" s="176" t="s">
        <v>4028</v>
      </c>
      <c r="G61" s="181" t="s">
        <v>203</v>
      </c>
      <c r="H61" s="175"/>
      <c r="I61" s="175" t="s">
        <v>430</v>
      </c>
      <c r="J61" s="179"/>
      <c r="K61" s="175" t="s">
        <v>41</v>
      </c>
      <c r="L61" s="175" t="s">
        <v>466</v>
      </c>
      <c r="M61" s="175" t="s">
        <v>4210</v>
      </c>
      <c r="N61" s="175"/>
      <c r="O61" s="175" t="s">
        <v>203</v>
      </c>
      <c r="P61" s="175" t="s">
        <v>271</v>
      </c>
      <c r="Q61" s="175"/>
      <c r="R61" s="175" t="s">
        <v>63</v>
      </c>
      <c r="S61" s="175"/>
      <c r="T61" s="178" t="str" cm="1">
        <f t="array" ref="T6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61" s="180">
        <v>5500</v>
      </c>
      <c r="V61" s="179"/>
      <c r="W61" s="175"/>
      <c r="X61" s="175"/>
      <c r="Y61" s="175"/>
      <c r="Z61" s="175"/>
      <c r="AA61" s="175"/>
      <c r="AB61" s="175"/>
      <c r="AC61" s="175"/>
      <c r="AD61" s="175"/>
      <c r="AE61" s="175"/>
      <c r="AF61" s="175"/>
      <c r="AG61" s="175"/>
      <c r="AH61" s="175"/>
      <c r="AI61" s="175"/>
      <c r="AJ61" s="175"/>
      <c r="AK61" s="175"/>
      <c r="AL61" s="175"/>
      <c r="AM61" s="175"/>
      <c r="AN61" s="175"/>
      <c r="AO61" s="175"/>
      <c r="AP61" s="175" t="s">
        <v>45</v>
      </c>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c r="BN61" s="175"/>
      <c r="BO61" s="175"/>
      <c r="BP61" s="175"/>
      <c r="BQ61" s="175"/>
      <c r="BR61" s="175"/>
      <c r="BS61" s="175"/>
      <c r="BT61" s="175"/>
      <c r="BU61" s="175"/>
      <c r="BV61" s="175"/>
      <c r="BW61" s="175"/>
      <c r="BX61" s="175"/>
      <c r="BY61" s="175"/>
      <c r="BZ61" s="175"/>
      <c r="CA61" s="175"/>
      <c r="CB61" s="175"/>
      <c r="CC61" s="175"/>
      <c r="CD61" s="175"/>
      <c r="CE61" s="175"/>
      <c r="CF61" s="175"/>
      <c r="CG61" s="175"/>
    </row>
    <row r="62" spans="1:85" s="145" customFormat="1" ht="14.5" customHeight="1">
      <c r="A62" s="85" t="s">
        <v>205</v>
      </c>
      <c r="B62" s="85">
        <v>58</v>
      </c>
      <c r="C62" s="234" t="s">
        <v>272</v>
      </c>
      <c r="D62" s="175"/>
      <c r="E62" s="176" t="s">
        <v>4213</v>
      </c>
      <c r="F62" s="176" t="s">
        <v>4028</v>
      </c>
      <c r="G62" s="181" t="s">
        <v>203</v>
      </c>
      <c r="H62" s="175"/>
      <c r="I62" s="175" t="s">
        <v>430</v>
      </c>
      <c r="J62" s="179"/>
      <c r="K62" s="175" t="s">
        <v>213</v>
      </c>
      <c r="L62" s="175" t="s">
        <v>574</v>
      </c>
      <c r="M62" s="175" t="s">
        <v>4210</v>
      </c>
      <c r="N62" s="175"/>
      <c r="O62" s="175" t="s">
        <v>203</v>
      </c>
      <c r="P62" s="175" t="s">
        <v>271</v>
      </c>
      <c r="Q62" s="175"/>
      <c r="R62" s="175" t="s">
        <v>63</v>
      </c>
      <c r="S62" s="175"/>
      <c r="T62" s="178" t="str" cm="1">
        <f t="array" ref="T6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62" s="180">
        <v>19200</v>
      </c>
      <c r="V62" s="179"/>
      <c r="W62" s="175"/>
      <c r="X62" s="175"/>
      <c r="Y62" s="175"/>
      <c r="Z62" s="175"/>
      <c r="AA62" s="175"/>
      <c r="AB62" s="175"/>
      <c r="AC62" s="175"/>
      <c r="AD62" s="175"/>
      <c r="AE62" s="175"/>
      <c r="AF62" s="175"/>
      <c r="AG62" s="175"/>
      <c r="AH62" s="175"/>
      <c r="AI62" s="175"/>
      <c r="AJ62" s="175"/>
      <c r="AK62" s="175"/>
      <c r="AL62" s="175"/>
      <c r="AM62" s="175"/>
      <c r="AN62" s="175"/>
      <c r="AO62" s="175"/>
      <c r="AP62" s="175" t="s">
        <v>45</v>
      </c>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c r="BN62" s="175"/>
      <c r="BO62" s="175"/>
      <c r="BP62" s="175"/>
      <c r="BQ62" s="175"/>
      <c r="BR62" s="175"/>
      <c r="BS62" s="175"/>
      <c r="BT62" s="175"/>
      <c r="BU62" s="175"/>
      <c r="BV62" s="175"/>
      <c r="BW62" s="175"/>
      <c r="BX62" s="175"/>
      <c r="BY62" s="175"/>
      <c r="BZ62" s="175"/>
      <c r="CA62" s="175"/>
      <c r="CB62" s="175"/>
      <c r="CC62" s="175"/>
      <c r="CD62" s="175"/>
      <c r="CE62" s="175"/>
      <c r="CF62" s="175"/>
      <c r="CG62" s="175"/>
    </row>
    <row r="63" spans="1:85" s="145" customFormat="1" ht="14.5" customHeight="1">
      <c r="A63" s="85" t="s">
        <v>205</v>
      </c>
      <c r="B63" s="85">
        <v>59</v>
      </c>
      <c r="C63" s="234" t="s">
        <v>250</v>
      </c>
      <c r="D63" s="175"/>
      <c r="E63" s="176" t="s">
        <v>4213</v>
      </c>
      <c r="F63" s="176" t="s">
        <v>4028</v>
      </c>
      <c r="G63" s="178" t="s">
        <v>237</v>
      </c>
      <c r="H63" s="175"/>
      <c r="I63" s="175" t="s">
        <v>430</v>
      </c>
      <c r="J63" s="179"/>
      <c r="K63" s="175" t="s">
        <v>26</v>
      </c>
      <c r="L63" s="175" t="s">
        <v>103</v>
      </c>
      <c r="M63" s="175" t="s">
        <v>4210</v>
      </c>
      <c r="N63" s="175"/>
      <c r="O63" s="175" t="s">
        <v>237</v>
      </c>
      <c r="P63" s="175" t="s">
        <v>249</v>
      </c>
      <c r="Q63" s="175"/>
      <c r="R63" s="175"/>
      <c r="S63" s="175"/>
      <c r="T63" s="178" t="str" cm="1">
        <f t="array" ref="T6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63" s="180">
        <v>1860</v>
      </c>
      <c r="V63" s="179"/>
      <c r="W63" s="175"/>
      <c r="X63" s="175"/>
      <c r="Y63" s="175"/>
      <c r="Z63" s="175"/>
      <c r="AA63" s="175"/>
      <c r="AB63" s="175"/>
      <c r="AC63" s="175"/>
      <c r="AD63" s="175"/>
      <c r="AE63" s="175"/>
      <c r="AF63" s="175"/>
      <c r="AG63" s="175"/>
      <c r="AH63" s="175"/>
      <c r="AI63" s="175"/>
      <c r="AJ63" s="175"/>
      <c r="AK63" s="175"/>
      <c r="AL63" s="175"/>
      <c r="AM63" s="175"/>
      <c r="AN63" s="175"/>
      <c r="AO63" s="175"/>
      <c r="AP63" s="175" t="s">
        <v>27</v>
      </c>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75"/>
      <c r="BS63" s="175"/>
      <c r="BT63" s="175"/>
      <c r="BU63" s="175"/>
      <c r="BV63" s="175"/>
      <c r="BW63" s="175"/>
      <c r="BX63" s="175"/>
      <c r="BY63" s="175"/>
      <c r="BZ63" s="175"/>
      <c r="CA63" s="175"/>
      <c r="CB63" s="175"/>
      <c r="CC63" s="175"/>
      <c r="CD63" s="175"/>
      <c r="CE63" s="175"/>
      <c r="CF63" s="175"/>
      <c r="CG63" s="175"/>
    </row>
    <row r="64" spans="1:85" s="145" customFormat="1" ht="14.5" customHeight="1">
      <c r="A64" s="85" t="s">
        <v>205</v>
      </c>
      <c r="B64" s="85">
        <v>60</v>
      </c>
      <c r="C64" s="234" t="s">
        <v>221</v>
      </c>
      <c r="D64" s="175"/>
      <c r="E64" s="176" t="s">
        <v>4213</v>
      </c>
      <c r="F64" s="176" t="s">
        <v>4028</v>
      </c>
      <c r="G64" s="178" t="s">
        <v>224</v>
      </c>
      <c r="H64" s="175"/>
      <c r="I64" s="175" t="s">
        <v>430</v>
      </c>
      <c r="J64" s="179"/>
      <c r="K64" s="175" t="s">
        <v>26</v>
      </c>
      <c r="L64" s="175" t="s">
        <v>103</v>
      </c>
      <c r="M64" s="175" t="s">
        <v>4210</v>
      </c>
      <c r="N64" s="175"/>
      <c r="O64" s="175" t="s">
        <v>224</v>
      </c>
      <c r="P64" s="175"/>
      <c r="Q64" s="175"/>
      <c r="R64" s="175"/>
      <c r="S64" s="175"/>
      <c r="T64" s="181" t="s">
        <v>471</v>
      </c>
      <c r="U64" s="186" t="s">
        <v>471</v>
      </c>
      <c r="V64" s="179"/>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row>
    <row r="65" spans="1:85" s="145" customFormat="1" ht="14.5" customHeight="1">
      <c r="A65" s="85" t="s">
        <v>423</v>
      </c>
      <c r="B65" s="85">
        <v>61</v>
      </c>
      <c r="C65" s="234" t="s">
        <v>9</v>
      </c>
      <c r="D65" s="175"/>
      <c r="E65" s="176" t="s">
        <v>4213</v>
      </c>
      <c r="F65" s="176" t="s">
        <v>4028</v>
      </c>
      <c r="G65" s="178" t="s">
        <v>224</v>
      </c>
      <c r="H65" s="175"/>
      <c r="I65" s="175" t="s">
        <v>430</v>
      </c>
      <c r="J65" s="179"/>
      <c r="K65" s="175"/>
      <c r="L65" s="175" t="s">
        <v>471</v>
      </c>
      <c r="M65" s="175" t="s">
        <v>4210</v>
      </c>
      <c r="N65" s="175"/>
      <c r="O65" s="175" t="s">
        <v>224</v>
      </c>
      <c r="P65" s="175"/>
      <c r="Q65" s="175"/>
      <c r="R65" s="175"/>
      <c r="S65" s="175"/>
      <c r="T65" s="181" t="s">
        <v>471</v>
      </c>
      <c r="U65" s="186" t="s">
        <v>471</v>
      </c>
      <c r="V65" s="179"/>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c r="BN65" s="175"/>
      <c r="BO65" s="175"/>
      <c r="BP65" s="175"/>
      <c r="BQ65" s="175"/>
      <c r="BR65" s="175"/>
      <c r="BS65" s="175"/>
      <c r="BT65" s="175"/>
      <c r="BU65" s="175"/>
      <c r="BV65" s="175"/>
      <c r="BW65" s="175"/>
      <c r="BX65" s="175"/>
      <c r="BY65" s="175"/>
      <c r="BZ65" s="175"/>
      <c r="CA65" s="175"/>
      <c r="CB65" s="175"/>
      <c r="CC65" s="175"/>
      <c r="CD65" s="175"/>
      <c r="CE65" s="175"/>
      <c r="CF65" s="175"/>
      <c r="CG65" s="175"/>
    </row>
    <row r="66" spans="1:85" s="218" customFormat="1" ht="14.5" customHeight="1">
      <c r="A66" s="85" t="s">
        <v>143</v>
      </c>
      <c r="B66" s="85">
        <v>3</v>
      </c>
      <c r="C66" s="234" t="s">
        <v>3518</v>
      </c>
      <c r="D66" s="175" t="s">
        <v>3581</v>
      </c>
      <c r="E66" s="176" t="s">
        <v>1041</v>
      </c>
      <c r="F66" s="176" t="s">
        <v>3515</v>
      </c>
      <c r="G66" s="178" t="s">
        <v>4158</v>
      </c>
      <c r="H66" s="175"/>
      <c r="I66" s="175" t="s">
        <v>430</v>
      </c>
      <c r="J66" s="179"/>
      <c r="K66" s="175" t="s">
        <v>59</v>
      </c>
      <c r="L66" s="175" t="s">
        <v>59</v>
      </c>
      <c r="M66" s="175" t="s">
        <v>4211</v>
      </c>
      <c r="N66" s="175" t="s">
        <v>3577</v>
      </c>
      <c r="O66" s="175"/>
      <c r="P66" s="175"/>
      <c r="Q66" s="175"/>
      <c r="R66" s="175" t="s">
        <v>132</v>
      </c>
      <c r="S66" s="175" t="s">
        <v>3578</v>
      </c>
      <c r="T66" s="178" t="str" cm="1">
        <f t="array" ref="T6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66" s="180">
        <v>50</v>
      </c>
      <c r="V66" s="179"/>
      <c r="W66" s="175"/>
      <c r="X66" s="175"/>
      <c r="Y66" s="175"/>
      <c r="Z66" s="175"/>
      <c r="AA66" s="175"/>
      <c r="AB66" s="175"/>
      <c r="AC66" s="175"/>
      <c r="AD66" s="175"/>
      <c r="AE66" s="175"/>
      <c r="AF66" s="175"/>
      <c r="AG66" s="175"/>
      <c r="AH66" s="175"/>
      <c r="AI66" s="175"/>
      <c r="AJ66" s="175"/>
      <c r="AK66" s="175"/>
      <c r="AL66" s="175"/>
      <c r="AM66" s="175"/>
      <c r="AN66" s="175"/>
      <c r="AO66" s="175"/>
      <c r="AP66" s="175" t="s">
        <v>45</v>
      </c>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c r="BO66" s="175"/>
      <c r="BP66" s="175"/>
      <c r="BQ66" s="175"/>
      <c r="BR66" s="175"/>
      <c r="BS66" s="175"/>
      <c r="BT66" s="175"/>
      <c r="BU66" s="175"/>
      <c r="BV66" s="80" t="s">
        <v>3584</v>
      </c>
      <c r="BW66" s="175"/>
      <c r="BX66" s="175"/>
      <c r="BY66" s="175" t="s">
        <v>3583</v>
      </c>
      <c r="BZ66" s="175" t="s">
        <v>3582</v>
      </c>
      <c r="CA66" s="175"/>
      <c r="CB66" s="175"/>
      <c r="CC66" s="175"/>
      <c r="CD66" s="175"/>
      <c r="CE66" s="175"/>
      <c r="CF66" s="175"/>
      <c r="CG66" s="175"/>
    </row>
    <row r="67" spans="1:85" s="145" customFormat="1" ht="14.5" customHeight="1">
      <c r="A67" s="85" t="s">
        <v>205</v>
      </c>
      <c r="B67" s="85">
        <v>63</v>
      </c>
      <c r="C67" s="234" t="s">
        <v>278</v>
      </c>
      <c r="D67" s="175"/>
      <c r="E67" s="176" t="s">
        <v>4213</v>
      </c>
      <c r="F67" s="176" t="s">
        <v>4028</v>
      </c>
      <c r="G67" s="178" t="s">
        <v>224</v>
      </c>
      <c r="H67" s="175"/>
      <c r="I67" s="175" t="s">
        <v>430</v>
      </c>
      <c r="J67" s="179"/>
      <c r="K67" s="175" t="s">
        <v>213</v>
      </c>
      <c r="L67" s="175" t="s">
        <v>571</v>
      </c>
      <c r="M67" s="175" t="s">
        <v>4209</v>
      </c>
      <c r="N67" s="175"/>
      <c r="O67" s="175" t="s">
        <v>237</v>
      </c>
      <c r="P67" s="175" t="s">
        <v>249</v>
      </c>
      <c r="Q67" s="175"/>
      <c r="R67" s="175"/>
      <c r="S67" s="175"/>
      <c r="T67" s="178" t="str" cm="1">
        <f t="array" ref="T6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67" s="180">
        <v>634</v>
      </c>
      <c r="V67" s="179"/>
      <c r="W67" s="175"/>
      <c r="X67" s="175"/>
      <c r="Y67" s="175"/>
      <c r="Z67" s="175"/>
      <c r="AA67" s="175"/>
      <c r="AB67" s="175"/>
      <c r="AC67" s="175"/>
      <c r="AD67" s="175"/>
      <c r="AE67" s="175"/>
      <c r="AF67" s="175"/>
      <c r="AG67" s="175"/>
      <c r="AH67" s="175"/>
      <c r="AI67" s="175"/>
      <c r="AJ67" s="175"/>
      <c r="AK67" s="175"/>
      <c r="AL67" s="175"/>
      <c r="AM67" s="175"/>
      <c r="AN67" s="175"/>
      <c r="AO67" s="175"/>
      <c r="AP67" s="175" t="s">
        <v>27</v>
      </c>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c r="BN67" s="175"/>
      <c r="BO67" s="175"/>
      <c r="BP67" s="175"/>
      <c r="BQ67" s="175"/>
      <c r="BR67" s="175"/>
      <c r="BS67" s="175"/>
      <c r="BT67" s="175"/>
      <c r="BU67" s="175"/>
      <c r="BV67" s="175"/>
      <c r="BW67" s="175"/>
      <c r="BX67" s="175"/>
      <c r="BY67" s="175"/>
      <c r="BZ67" s="175"/>
      <c r="CA67" s="175"/>
      <c r="CB67" s="175"/>
      <c r="CC67" s="175"/>
      <c r="CD67" s="175"/>
      <c r="CE67" s="175"/>
      <c r="CF67" s="175"/>
      <c r="CG67" s="175"/>
    </row>
    <row r="68" spans="1:85" s="145" customFormat="1" ht="14.5" customHeight="1">
      <c r="A68" s="85" t="s">
        <v>17</v>
      </c>
      <c r="B68" s="85">
        <v>64</v>
      </c>
      <c r="C68" s="234" t="s">
        <v>64</v>
      </c>
      <c r="D68" s="175"/>
      <c r="E68" s="176" t="s">
        <v>4213</v>
      </c>
      <c r="F68" s="176" t="s">
        <v>4028</v>
      </c>
      <c r="G68" s="178" t="s">
        <v>224</v>
      </c>
      <c r="H68" s="175"/>
      <c r="I68" s="175" t="s">
        <v>430</v>
      </c>
      <c r="J68" s="179"/>
      <c r="K68" s="175" t="s">
        <v>53</v>
      </c>
      <c r="L68" s="175" t="s">
        <v>599</v>
      </c>
      <c r="M68" s="175" t="s">
        <v>4209</v>
      </c>
      <c r="N68" s="175"/>
      <c r="O68" s="175" t="s">
        <v>224</v>
      </c>
      <c r="P68" s="175"/>
      <c r="Q68" s="175"/>
      <c r="R68" s="175" t="s">
        <v>63</v>
      </c>
      <c r="S68" s="175"/>
      <c r="T68" s="178" t="str" cm="1">
        <f t="array" ref="T6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68" s="180">
        <v>437</v>
      </c>
      <c r="V68" s="179"/>
      <c r="W68" s="175"/>
      <c r="X68" s="175"/>
      <c r="Y68" s="175"/>
      <c r="Z68" s="175"/>
      <c r="AA68" s="175"/>
      <c r="AB68" s="175"/>
      <c r="AC68" s="175"/>
      <c r="AD68" s="175"/>
      <c r="AE68" s="175"/>
      <c r="AF68" s="175"/>
      <c r="AG68" s="175"/>
      <c r="AH68" s="175"/>
      <c r="AI68" s="175"/>
      <c r="AJ68" s="175"/>
      <c r="AK68" s="175"/>
      <c r="AL68" s="175"/>
      <c r="AM68" s="175"/>
      <c r="AN68" s="175"/>
      <c r="AO68" s="175"/>
      <c r="AP68" s="175" t="s">
        <v>27</v>
      </c>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c r="BN68" s="175"/>
      <c r="BO68" s="175"/>
      <c r="BP68" s="175"/>
      <c r="BQ68" s="175"/>
      <c r="BR68" s="175"/>
      <c r="BS68" s="175"/>
      <c r="BT68" s="175"/>
      <c r="BU68" s="175"/>
      <c r="BV68" s="175"/>
      <c r="BW68" s="175"/>
      <c r="BX68" s="175"/>
      <c r="BY68" s="175"/>
      <c r="BZ68" s="175"/>
      <c r="CA68" s="175"/>
      <c r="CB68" s="175"/>
      <c r="CC68" s="175"/>
      <c r="CD68" s="175"/>
      <c r="CE68" s="175"/>
      <c r="CF68" s="175"/>
      <c r="CG68" s="175"/>
    </row>
    <row r="69" spans="1:85" s="145" customFormat="1" ht="14.5" customHeight="1">
      <c r="A69" s="85" t="s">
        <v>82</v>
      </c>
      <c r="B69" s="85">
        <v>65</v>
      </c>
      <c r="C69" s="234" t="s">
        <v>180</v>
      </c>
      <c r="D69" s="175"/>
      <c r="E69" s="176" t="s">
        <v>4213</v>
      </c>
      <c r="F69" s="176" t="s">
        <v>4028</v>
      </c>
      <c r="G69" s="178" t="s">
        <v>237</v>
      </c>
      <c r="H69" s="175">
        <v>1</v>
      </c>
      <c r="I69" s="175" t="s">
        <v>430</v>
      </c>
      <c r="J69" s="179"/>
      <c r="K69" s="175" t="s">
        <v>80</v>
      </c>
      <c r="L69" s="175" t="s">
        <v>471</v>
      </c>
      <c r="M69" s="175" t="s">
        <v>4209</v>
      </c>
      <c r="N69" s="175"/>
      <c r="O69" s="175" t="s">
        <v>179</v>
      </c>
      <c r="P69" s="175"/>
      <c r="Q69" s="175"/>
      <c r="R69" s="175" t="s">
        <v>25</v>
      </c>
      <c r="S69" s="175"/>
      <c r="T69" s="178" t="str" cm="1">
        <f t="array" ref="T6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69" s="180">
        <v>3.4851030000000001</v>
      </c>
      <c r="V69" s="179"/>
      <c r="W69" s="175"/>
      <c r="X69" s="175"/>
      <c r="Y69" s="175"/>
      <c r="Z69" s="175"/>
      <c r="AA69" s="175"/>
      <c r="AB69" s="175"/>
      <c r="AC69" s="175"/>
      <c r="AD69" s="175"/>
      <c r="AE69" s="175"/>
      <c r="AF69" s="175"/>
      <c r="AG69" s="175"/>
      <c r="AH69" s="175"/>
      <c r="AI69" s="175"/>
      <c r="AJ69" s="175"/>
      <c r="AK69" s="175"/>
      <c r="AL69" s="175"/>
      <c r="AM69" s="175"/>
      <c r="AN69" s="175"/>
      <c r="AO69" s="175"/>
      <c r="AP69" s="175" t="s">
        <v>36</v>
      </c>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c r="BN69" s="175"/>
      <c r="BO69" s="175"/>
      <c r="BP69" s="175"/>
      <c r="BQ69" s="175"/>
      <c r="BR69" s="175"/>
      <c r="BS69" s="175"/>
      <c r="BT69" s="175"/>
      <c r="BU69" s="175"/>
      <c r="BV69" s="175"/>
      <c r="BW69" s="175"/>
      <c r="BX69" s="175"/>
      <c r="BY69" s="175" t="s">
        <v>489</v>
      </c>
      <c r="BZ69" s="175"/>
      <c r="CA69" s="175"/>
      <c r="CB69" s="175"/>
      <c r="CC69" s="175"/>
      <c r="CD69" s="175"/>
      <c r="CE69" s="175"/>
      <c r="CF69" s="175"/>
      <c r="CG69" s="175"/>
    </row>
    <row r="70" spans="1:85" s="145" customFormat="1" ht="14.5" customHeight="1">
      <c r="A70" s="85" t="s">
        <v>909</v>
      </c>
      <c r="B70" s="85">
        <v>66</v>
      </c>
      <c r="C70" s="234" t="s">
        <v>2037</v>
      </c>
      <c r="D70" s="175" t="s">
        <v>2038</v>
      </c>
      <c r="E70" s="176" t="s">
        <v>4213</v>
      </c>
      <c r="F70" s="176" t="s">
        <v>4028</v>
      </c>
      <c r="G70" s="178" t="s">
        <v>237</v>
      </c>
      <c r="H70" s="175"/>
      <c r="I70" s="175" t="s">
        <v>430</v>
      </c>
      <c r="J70" s="175"/>
      <c r="K70" s="175"/>
      <c r="L70" s="220" t="s">
        <v>464</v>
      </c>
      <c r="M70" s="175" t="s">
        <v>4210</v>
      </c>
      <c r="N70" s="175" t="s">
        <v>2313</v>
      </c>
      <c r="O70" s="175" t="s">
        <v>469</v>
      </c>
      <c r="P70" s="175" t="s">
        <v>237</v>
      </c>
      <c r="Q70" s="175"/>
      <c r="R70" s="175" t="s">
        <v>499</v>
      </c>
      <c r="S70" s="175"/>
      <c r="T70" s="178" t="str" cm="1">
        <f t="array" ref="T7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70" s="180">
        <v>1800</v>
      </c>
      <c r="V70" s="179"/>
      <c r="W70" s="175"/>
      <c r="X70" s="175"/>
      <c r="Y70" s="175"/>
      <c r="Z70" s="175" t="s">
        <v>485</v>
      </c>
      <c r="AA70" s="175"/>
      <c r="AB70" s="175"/>
      <c r="AC70" s="175" t="s">
        <v>2003</v>
      </c>
      <c r="AD70" s="175"/>
      <c r="AE70" s="175"/>
      <c r="AF70" s="175"/>
      <c r="AG70" s="175"/>
      <c r="AH70" s="175" t="s">
        <v>485</v>
      </c>
      <c r="AI70" s="175" t="s">
        <v>485</v>
      </c>
      <c r="AJ70" s="175"/>
      <c r="AK70" s="175"/>
      <c r="AL70" s="175"/>
      <c r="AM70" s="175"/>
      <c r="AN70" s="175"/>
      <c r="AO70" s="175" t="s">
        <v>477</v>
      </c>
      <c r="AP70" s="175" t="s">
        <v>27</v>
      </c>
      <c r="AQ70" s="175" t="s">
        <v>1327</v>
      </c>
      <c r="AR70" s="175" t="s">
        <v>1915</v>
      </c>
      <c r="AS70" s="175" t="s">
        <v>1915</v>
      </c>
      <c r="AT70" s="175" t="s">
        <v>2005</v>
      </c>
      <c r="AU70" s="175" t="s">
        <v>2006</v>
      </c>
      <c r="AV70" s="175">
        <v>2025</v>
      </c>
      <c r="AW70" s="175"/>
      <c r="AX70" s="175" t="s">
        <v>1736</v>
      </c>
      <c r="AY70" s="175"/>
      <c r="AZ70" s="175"/>
      <c r="BA70" s="175"/>
      <c r="BB70" s="175"/>
      <c r="BC70" s="175"/>
      <c r="BD70" s="175"/>
      <c r="BE70" s="175"/>
      <c r="BF70" s="175"/>
      <c r="BG70" s="175" t="s">
        <v>2031</v>
      </c>
      <c r="BH70" s="175"/>
      <c r="BI70" s="175"/>
      <c r="BJ70" s="175"/>
      <c r="BK70" s="175"/>
      <c r="BL70" s="175"/>
      <c r="BM70" s="175"/>
      <c r="BN70" s="175"/>
      <c r="BO70" s="175"/>
      <c r="BP70" s="175"/>
      <c r="BQ70" s="175"/>
      <c r="BR70" s="175"/>
      <c r="BS70" s="175"/>
      <c r="BT70" s="175"/>
      <c r="BU70" s="175"/>
      <c r="BV70" s="175"/>
      <c r="BW70" s="175"/>
      <c r="BX70" s="175"/>
      <c r="BY70" s="175" t="s">
        <v>489</v>
      </c>
      <c r="BZ70" s="175" t="s">
        <v>2040</v>
      </c>
      <c r="CA70" s="175" t="s">
        <v>2041</v>
      </c>
      <c r="CB70" s="175"/>
      <c r="CC70" s="175" t="s">
        <v>2009</v>
      </c>
      <c r="CD70" s="175"/>
      <c r="CE70" s="175" t="s">
        <v>2010</v>
      </c>
      <c r="CF70" s="175"/>
      <c r="CG70" s="175" t="s">
        <v>2011</v>
      </c>
    </row>
    <row r="71" spans="1:85" s="145" customFormat="1" ht="14.5" customHeight="1">
      <c r="A71" s="85" t="s">
        <v>205</v>
      </c>
      <c r="B71" s="85">
        <v>67</v>
      </c>
      <c r="C71" s="234" t="s">
        <v>262</v>
      </c>
      <c r="D71" s="175"/>
      <c r="E71" s="176" t="s">
        <v>4213</v>
      </c>
      <c r="F71" s="176" t="s">
        <v>4028</v>
      </c>
      <c r="G71" s="178" t="s">
        <v>224</v>
      </c>
      <c r="H71" s="175"/>
      <c r="I71" s="175" t="s">
        <v>430</v>
      </c>
      <c r="J71" s="179"/>
      <c r="K71" s="175" t="s">
        <v>80</v>
      </c>
      <c r="L71" s="175" t="s">
        <v>578</v>
      </c>
      <c r="M71" s="175" t="s">
        <v>4209</v>
      </c>
      <c r="N71" s="175"/>
      <c r="O71" s="175" t="s">
        <v>224</v>
      </c>
      <c r="P71" s="175" t="s">
        <v>247</v>
      </c>
      <c r="Q71" s="175"/>
      <c r="R71" s="175" t="s">
        <v>63</v>
      </c>
      <c r="S71" s="175"/>
      <c r="T71" s="178" t="str" cm="1">
        <f t="array" ref="T7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71" s="180">
        <v>408</v>
      </c>
      <c r="V71" s="179"/>
      <c r="W71" s="175"/>
      <c r="X71" s="175"/>
      <c r="Y71" s="175"/>
      <c r="Z71" s="175"/>
      <c r="AA71" s="175"/>
      <c r="AB71" s="175"/>
      <c r="AC71" s="175"/>
      <c r="AD71" s="175"/>
      <c r="AE71" s="175"/>
      <c r="AF71" s="175"/>
      <c r="AG71" s="175"/>
      <c r="AH71" s="175"/>
      <c r="AI71" s="175"/>
      <c r="AJ71" s="175"/>
      <c r="AK71" s="175"/>
      <c r="AL71" s="175"/>
      <c r="AM71" s="175"/>
      <c r="AN71" s="175"/>
      <c r="AO71" s="175"/>
      <c r="AP71" s="175" t="s">
        <v>36</v>
      </c>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c r="BN71" s="175"/>
      <c r="BO71" s="175"/>
      <c r="BP71" s="175"/>
      <c r="BQ71" s="175"/>
      <c r="BR71" s="175"/>
      <c r="BS71" s="175"/>
      <c r="BT71" s="175"/>
      <c r="BU71" s="175"/>
      <c r="BV71" s="175"/>
      <c r="BW71" s="175"/>
      <c r="BX71" s="175"/>
      <c r="BY71" s="177" t="s">
        <v>925</v>
      </c>
      <c r="BZ71" s="175"/>
      <c r="CA71" s="175"/>
      <c r="CB71" s="175"/>
      <c r="CC71" s="175"/>
      <c r="CD71" s="175"/>
      <c r="CE71" s="175"/>
      <c r="CF71" s="175"/>
      <c r="CG71" s="175"/>
    </row>
    <row r="72" spans="1:85" s="145" customFormat="1" ht="14.5" customHeight="1">
      <c r="A72" s="85" t="s">
        <v>205</v>
      </c>
      <c r="B72" s="85">
        <v>68</v>
      </c>
      <c r="C72" s="234" t="s">
        <v>256</v>
      </c>
      <c r="D72" s="175"/>
      <c r="E72" s="176" t="s">
        <v>4213</v>
      </c>
      <c r="F72" s="176" t="s">
        <v>4028</v>
      </c>
      <c r="G72" s="178" t="s">
        <v>242</v>
      </c>
      <c r="H72" s="175"/>
      <c r="I72" s="175" t="s">
        <v>430</v>
      </c>
      <c r="J72" s="179"/>
      <c r="K72" s="175" t="s">
        <v>80</v>
      </c>
      <c r="L72" s="175" t="s">
        <v>471</v>
      </c>
      <c r="M72" s="175" t="s">
        <v>4209</v>
      </c>
      <c r="N72" s="175"/>
      <c r="O72" s="175" t="s">
        <v>241</v>
      </c>
      <c r="P72" s="175" t="s">
        <v>255</v>
      </c>
      <c r="Q72" s="175"/>
      <c r="R72" s="175"/>
      <c r="S72" s="175"/>
      <c r="T72" s="178" t="str" cm="1">
        <f t="array" ref="T7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72" s="180">
        <v>92.5</v>
      </c>
      <c r="V72" s="179"/>
      <c r="W72" s="175"/>
      <c r="X72" s="175"/>
      <c r="Y72" s="175"/>
      <c r="Z72" s="175"/>
      <c r="AA72" s="175"/>
      <c r="AB72" s="175"/>
      <c r="AC72" s="175"/>
      <c r="AD72" s="175"/>
      <c r="AE72" s="175"/>
      <c r="AF72" s="175"/>
      <c r="AG72" s="175"/>
      <c r="AH72" s="175"/>
      <c r="AI72" s="175"/>
      <c r="AJ72" s="175"/>
      <c r="AK72" s="175"/>
      <c r="AL72" s="175"/>
      <c r="AM72" s="175"/>
      <c r="AN72" s="175"/>
      <c r="AO72" s="175"/>
      <c r="AP72" s="175" t="s">
        <v>27</v>
      </c>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175"/>
    </row>
    <row r="73" spans="1:85" s="145" customFormat="1" ht="14.5" customHeight="1">
      <c r="A73" s="85" t="s">
        <v>205</v>
      </c>
      <c r="B73" s="85">
        <v>69</v>
      </c>
      <c r="C73" s="234" t="s">
        <v>261</v>
      </c>
      <c r="D73" s="175"/>
      <c r="E73" s="176" t="s">
        <v>4213</v>
      </c>
      <c r="F73" s="176" t="s">
        <v>4028</v>
      </c>
      <c r="G73" s="178" t="s">
        <v>224</v>
      </c>
      <c r="H73" s="175"/>
      <c r="I73" s="175" t="s">
        <v>430</v>
      </c>
      <c r="J73" s="179"/>
      <c r="K73" s="175" t="s">
        <v>80</v>
      </c>
      <c r="L73" s="175" t="s">
        <v>465</v>
      </c>
      <c r="M73" s="175" t="s">
        <v>4211</v>
      </c>
      <c r="N73" s="175"/>
      <c r="O73" s="175" t="s">
        <v>224</v>
      </c>
      <c r="P73" s="175" t="s">
        <v>247</v>
      </c>
      <c r="Q73" s="175"/>
      <c r="R73" s="175" t="s">
        <v>63</v>
      </c>
      <c r="S73" s="175"/>
      <c r="T73" s="178" t="str" cm="1">
        <f t="array" ref="T7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73" s="180">
        <v>1784</v>
      </c>
      <c r="V73" s="179"/>
      <c r="W73" s="175"/>
      <c r="X73" s="175"/>
      <c r="Y73" s="175"/>
      <c r="Z73" s="175"/>
      <c r="AA73" s="175"/>
      <c r="AB73" s="175"/>
      <c r="AC73" s="175"/>
      <c r="AD73" s="175"/>
      <c r="AE73" s="175"/>
      <c r="AF73" s="175"/>
      <c r="AG73" s="175"/>
      <c r="AH73" s="175"/>
      <c r="AI73" s="175"/>
      <c r="AJ73" s="175"/>
      <c r="AK73" s="175"/>
      <c r="AL73" s="175"/>
      <c r="AM73" s="175"/>
      <c r="AN73" s="175"/>
      <c r="AO73" s="175"/>
      <c r="AP73" s="175" t="s">
        <v>45</v>
      </c>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c r="BM73" s="175"/>
      <c r="BN73" s="175"/>
      <c r="BO73" s="175"/>
      <c r="BP73" s="175"/>
      <c r="BQ73" s="175"/>
      <c r="BR73" s="175"/>
      <c r="BS73" s="175"/>
      <c r="BT73" s="175"/>
      <c r="BU73" s="175"/>
      <c r="BV73" s="175"/>
      <c r="BW73" s="175"/>
      <c r="BX73" s="175"/>
      <c r="BY73" s="177" t="s">
        <v>925</v>
      </c>
      <c r="BZ73" s="175"/>
      <c r="CA73" s="175"/>
      <c r="CB73" s="175"/>
      <c r="CC73" s="175"/>
      <c r="CD73" s="175"/>
      <c r="CE73" s="175"/>
      <c r="CF73" s="175"/>
      <c r="CG73" s="175"/>
    </row>
    <row r="74" spans="1:85" s="145" customFormat="1" ht="14.5" customHeight="1">
      <c r="A74" s="85" t="s">
        <v>205</v>
      </c>
      <c r="B74" s="85">
        <v>70</v>
      </c>
      <c r="C74" s="234" t="s">
        <v>265</v>
      </c>
      <c r="D74" s="175"/>
      <c r="E74" s="176" t="s">
        <v>4213</v>
      </c>
      <c r="F74" s="176" t="s">
        <v>4028</v>
      </c>
      <c r="G74" s="178" t="s">
        <v>224</v>
      </c>
      <c r="H74" s="175"/>
      <c r="I74" s="175" t="s">
        <v>430</v>
      </c>
      <c r="J74" s="179"/>
      <c r="K74" s="175" t="s">
        <v>80</v>
      </c>
      <c r="L74" s="175" t="s">
        <v>576</v>
      </c>
      <c r="M74" s="175" t="s">
        <v>4210</v>
      </c>
      <c r="N74" s="175"/>
      <c r="O74" s="175" t="s">
        <v>224</v>
      </c>
      <c r="P74" s="175" t="s">
        <v>247</v>
      </c>
      <c r="Q74" s="175"/>
      <c r="R74" s="175" t="s">
        <v>63</v>
      </c>
      <c r="S74" s="175"/>
      <c r="T74" s="178" t="str" cm="1">
        <f t="array" ref="T7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74" s="180">
        <v>2009.7629999999999</v>
      </c>
      <c r="V74" s="179"/>
      <c r="W74" s="175"/>
      <c r="X74" s="175"/>
      <c r="Y74" s="175"/>
      <c r="Z74" s="175"/>
      <c r="AA74" s="175"/>
      <c r="AB74" s="175"/>
      <c r="AC74" s="175"/>
      <c r="AD74" s="175"/>
      <c r="AE74" s="175"/>
      <c r="AF74" s="175"/>
      <c r="AG74" s="175"/>
      <c r="AH74" s="175"/>
      <c r="AI74" s="175"/>
      <c r="AJ74" s="175"/>
      <c r="AK74" s="175"/>
      <c r="AL74" s="175"/>
      <c r="AM74" s="175"/>
      <c r="AN74" s="175"/>
      <c r="AO74" s="175"/>
      <c r="AP74" s="175" t="s">
        <v>36</v>
      </c>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c r="BM74" s="175"/>
      <c r="BN74" s="175"/>
      <c r="BO74" s="175"/>
      <c r="BP74" s="175"/>
      <c r="BQ74" s="175"/>
      <c r="BR74" s="175"/>
      <c r="BS74" s="175"/>
      <c r="BT74" s="175"/>
      <c r="BU74" s="175"/>
      <c r="BV74" s="175"/>
      <c r="BW74" s="175"/>
      <c r="BX74" s="175"/>
      <c r="BY74" s="177" t="s">
        <v>925</v>
      </c>
      <c r="BZ74" s="175"/>
      <c r="CA74" s="175"/>
      <c r="CB74" s="175"/>
      <c r="CC74" s="175"/>
      <c r="CD74" s="175"/>
      <c r="CE74" s="175"/>
      <c r="CF74" s="175"/>
      <c r="CG74" s="175"/>
    </row>
    <row r="75" spans="1:85" s="145" customFormat="1" ht="14.5" customHeight="1">
      <c r="A75" s="85" t="s">
        <v>82</v>
      </c>
      <c r="B75" s="85">
        <v>71</v>
      </c>
      <c r="C75" s="234" t="s">
        <v>184</v>
      </c>
      <c r="D75" s="175"/>
      <c r="E75" s="176" t="s">
        <v>4213</v>
      </c>
      <c r="F75" s="176" t="s">
        <v>4028</v>
      </c>
      <c r="G75" s="178" t="s">
        <v>4163</v>
      </c>
      <c r="H75" s="175"/>
      <c r="I75" s="175" t="s">
        <v>430</v>
      </c>
      <c r="J75" s="179"/>
      <c r="K75" s="175" t="s">
        <v>80</v>
      </c>
      <c r="L75" s="175" t="s">
        <v>506</v>
      </c>
      <c r="M75" s="175" t="s">
        <v>4209</v>
      </c>
      <c r="N75" s="175"/>
      <c r="O75" s="175" t="s">
        <v>183</v>
      </c>
      <c r="P75" s="175"/>
      <c r="Q75" s="175"/>
      <c r="R75" s="175"/>
      <c r="S75" s="175"/>
      <c r="T75" s="178" t="str" cm="1">
        <f t="array" ref="T7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75" s="180">
        <v>2.7516699999999998</v>
      </c>
      <c r="V75" s="179"/>
      <c r="W75" s="175"/>
      <c r="X75" s="175"/>
      <c r="Y75" s="175"/>
      <c r="Z75" s="175"/>
      <c r="AA75" s="175"/>
      <c r="AB75" s="175"/>
      <c r="AC75" s="175"/>
      <c r="AD75" s="175"/>
      <c r="AE75" s="175"/>
      <c r="AF75" s="175"/>
      <c r="AG75" s="175"/>
      <c r="AH75" s="175"/>
      <c r="AI75" s="175"/>
      <c r="AJ75" s="175"/>
      <c r="AK75" s="175"/>
      <c r="AL75" s="175"/>
      <c r="AM75" s="175"/>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c r="BM75" s="175"/>
      <c r="BN75" s="175"/>
      <c r="BO75" s="175"/>
      <c r="BP75" s="175"/>
      <c r="BQ75" s="175"/>
      <c r="BR75" s="175"/>
      <c r="BS75" s="175"/>
      <c r="BT75" s="175"/>
      <c r="BU75" s="175"/>
      <c r="BV75" s="175"/>
      <c r="BW75" s="175"/>
      <c r="BX75" s="175"/>
      <c r="BY75" s="175"/>
      <c r="BZ75" s="175"/>
      <c r="CA75" s="175"/>
      <c r="CB75" s="175"/>
      <c r="CC75" s="175"/>
      <c r="CD75" s="175"/>
      <c r="CE75" s="175"/>
      <c r="CF75" s="175"/>
      <c r="CG75" s="175"/>
    </row>
    <row r="76" spans="1:85" s="145" customFormat="1" ht="14.5" customHeight="1">
      <c r="A76" s="85" t="s">
        <v>909</v>
      </c>
      <c r="B76" s="85">
        <v>72</v>
      </c>
      <c r="C76" s="234" t="s">
        <v>2281</v>
      </c>
      <c r="D76" s="175" t="s">
        <v>2282</v>
      </c>
      <c r="E76" s="176" t="s">
        <v>4213</v>
      </c>
      <c r="F76" s="176" t="s">
        <v>3516</v>
      </c>
      <c r="G76" s="178" t="s">
        <v>224</v>
      </c>
      <c r="H76" s="175"/>
      <c r="I76" s="175" t="s">
        <v>430</v>
      </c>
      <c r="J76" s="175"/>
      <c r="K76" s="175"/>
      <c r="L76" s="175" t="s">
        <v>465</v>
      </c>
      <c r="M76" s="175" t="s">
        <v>4211</v>
      </c>
      <c r="N76" s="183" t="s">
        <v>2329</v>
      </c>
      <c r="O76" s="175" t="s">
        <v>224</v>
      </c>
      <c r="P76" s="175" t="s">
        <v>2283</v>
      </c>
      <c r="Q76" s="175"/>
      <c r="R76" s="175" t="s">
        <v>2284</v>
      </c>
      <c r="S76" s="175"/>
      <c r="T76" s="178" t="str" cm="1">
        <f t="array" ref="T7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76" s="180">
        <v>138.30000000000001</v>
      </c>
      <c r="V76" s="179"/>
      <c r="W76" s="175"/>
      <c r="X76" s="175" t="s">
        <v>2285</v>
      </c>
      <c r="Y76" s="175" t="s">
        <v>2286</v>
      </c>
      <c r="Z76" s="175" t="s">
        <v>2224</v>
      </c>
      <c r="AA76" s="175" t="s">
        <v>2287</v>
      </c>
      <c r="AB76" s="175"/>
      <c r="AC76" s="175" t="s">
        <v>2292</v>
      </c>
      <c r="AD76" s="175"/>
      <c r="AE76" s="175"/>
      <c r="AF76" s="175"/>
      <c r="AG76" s="175"/>
      <c r="AH76" s="175" t="s">
        <v>2293</v>
      </c>
      <c r="AI76" s="175" t="s">
        <v>434</v>
      </c>
      <c r="AJ76" s="175"/>
      <c r="AK76" s="175"/>
      <c r="AL76" s="175"/>
      <c r="AM76" s="175"/>
      <c r="AN76" s="175"/>
      <c r="AO76" s="175" t="s">
        <v>2004</v>
      </c>
      <c r="AP76" s="175" t="s">
        <v>36</v>
      </c>
      <c r="AQ76" s="175" t="s">
        <v>2294</v>
      </c>
      <c r="AR76" s="175" t="s">
        <v>1645</v>
      </c>
      <c r="AS76" s="175" t="s">
        <v>1327</v>
      </c>
      <c r="AT76" s="175" t="s">
        <v>2295</v>
      </c>
      <c r="AU76" s="175" t="s">
        <v>2296</v>
      </c>
      <c r="AV76" s="175" t="s">
        <v>2297</v>
      </c>
      <c r="AW76" s="175"/>
      <c r="AX76" s="175" t="s">
        <v>2298</v>
      </c>
      <c r="AY76" s="175"/>
      <c r="AZ76" s="175"/>
      <c r="BA76" s="175"/>
      <c r="BB76" s="175"/>
      <c r="BC76" s="175"/>
      <c r="BD76" s="175"/>
      <c r="BE76" s="175"/>
      <c r="BF76" s="175"/>
      <c r="BG76" s="175" t="s">
        <v>2289</v>
      </c>
      <c r="BH76" s="175" t="s">
        <v>2291</v>
      </c>
      <c r="BI76" s="175"/>
      <c r="BJ76" s="175"/>
      <c r="BK76" s="175"/>
      <c r="BL76" s="175"/>
      <c r="BM76" s="175"/>
      <c r="BN76" s="175"/>
      <c r="BO76" s="175"/>
      <c r="BP76" s="175"/>
      <c r="BQ76" s="175"/>
      <c r="BR76" s="175"/>
      <c r="BS76" s="175"/>
      <c r="BT76" s="175"/>
      <c r="BU76" s="175"/>
      <c r="BV76" s="175"/>
      <c r="BW76" s="175"/>
      <c r="BX76" s="175"/>
      <c r="BY76" s="177" t="s">
        <v>925</v>
      </c>
      <c r="BZ76" s="175" t="s">
        <v>2299</v>
      </c>
      <c r="CA76" s="175" t="s">
        <v>2300</v>
      </c>
      <c r="CB76" s="175" t="s">
        <v>2301</v>
      </c>
      <c r="CC76" s="175" t="s">
        <v>2302</v>
      </c>
      <c r="CD76" s="175" t="s">
        <v>2303</v>
      </c>
      <c r="CE76" s="175" t="s">
        <v>2304</v>
      </c>
      <c r="CF76" s="175"/>
      <c r="CG76" s="175" t="s">
        <v>2305</v>
      </c>
    </row>
    <row r="77" spans="1:85" s="145" customFormat="1" ht="14.5" customHeight="1">
      <c r="A77" s="85" t="s">
        <v>205</v>
      </c>
      <c r="B77" s="85">
        <v>73</v>
      </c>
      <c r="C77" s="234" t="s">
        <v>312</v>
      </c>
      <c r="D77" s="175"/>
      <c r="E77" s="176" t="s">
        <v>4213</v>
      </c>
      <c r="F77" s="176" t="s">
        <v>4028</v>
      </c>
      <c r="G77" s="181" t="s">
        <v>203</v>
      </c>
      <c r="H77" s="175"/>
      <c r="I77" s="175" t="s">
        <v>430</v>
      </c>
      <c r="J77" s="179"/>
      <c r="K77" s="175" t="s">
        <v>53</v>
      </c>
      <c r="L77" s="175" t="s">
        <v>492</v>
      </c>
      <c r="M77" s="175" t="s">
        <v>4210</v>
      </c>
      <c r="N77" s="175"/>
      <c r="O77" s="175" t="s">
        <v>203</v>
      </c>
      <c r="P77" s="175" t="s">
        <v>227</v>
      </c>
      <c r="Q77" s="175"/>
      <c r="R77" s="175" t="s">
        <v>63</v>
      </c>
      <c r="S77" s="175"/>
      <c r="T77" s="178" t="str" cm="1">
        <f t="array" ref="T7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77" s="180">
        <v>5121.6000000000004</v>
      </c>
      <c r="V77" s="179"/>
      <c r="W77" s="175"/>
      <c r="X77" s="175"/>
      <c r="Y77" s="175"/>
      <c r="Z77" s="175"/>
      <c r="AA77" s="175"/>
      <c r="AB77" s="175"/>
      <c r="AC77" s="175"/>
      <c r="AD77" s="175"/>
      <c r="AE77" s="175"/>
      <c r="AF77" s="175"/>
      <c r="AG77" s="175"/>
      <c r="AH77" s="175"/>
      <c r="AI77" s="175"/>
      <c r="AJ77" s="175"/>
      <c r="AK77" s="175"/>
      <c r="AL77" s="175"/>
      <c r="AM77" s="175"/>
      <c r="AN77" s="175"/>
      <c r="AO77" s="175"/>
      <c r="AP77" s="175" t="s">
        <v>45</v>
      </c>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5"/>
      <c r="BQ77" s="175"/>
      <c r="BR77" s="175"/>
      <c r="BS77" s="175"/>
      <c r="BT77" s="175"/>
      <c r="BU77" s="175"/>
      <c r="BV77" s="175"/>
      <c r="BW77" s="175"/>
      <c r="BX77" s="175"/>
      <c r="BY77" s="175"/>
      <c r="BZ77" s="175"/>
      <c r="CA77" s="175"/>
      <c r="CB77" s="175"/>
      <c r="CC77" s="175"/>
      <c r="CD77" s="175"/>
      <c r="CE77" s="175"/>
      <c r="CF77" s="175"/>
      <c r="CG77" s="175"/>
    </row>
    <row r="78" spans="1:85" s="145" customFormat="1" ht="14.5" customHeight="1">
      <c r="A78" s="85" t="s">
        <v>1046</v>
      </c>
      <c r="B78" s="85">
        <v>74</v>
      </c>
      <c r="C78" s="235" t="s">
        <v>1054</v>
      </c>
      <c r="D78" s="80"/>
      <c r="E78" s="177" t="s">
        <v>1041</v>
      </c>
      <c r="F78" s="176" t="s">
        <v>4028</v>
      </c>
      <c r="G78" s="178" t="s">
        <v>224</v>
      </c>
      <c r="H78" s="80"/>
      <c r="I78" s="177" t="s">
        <v>4160</v>
      </c>
      <c r="J78" s="80"/>
      <c r="K78" s="80"/>
      <c r="L78" s="175" t="s">
        <v>4202</v>
      </c>
      <c r="M78" s="175" t="s">
        <v>4210</v>
      </c>
      <c r="N78" s="80"/>
      <c r="O78" s="175" t="s">
        <v>224</v>
      </c>
      <c r="P78" s="80"/>
      <c r="Q78" s="80"/>
      <c r="R78" s="80"/>
      <c r="S78" s="80"/>
      <c r="T78" s="178" t="str" cm="1">
        <f t="array" ref="T7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78" s="186">
        <v>2300</v>
      </c>
      <c r="V78" s="80"/>
      <c r="W78" s="80"/>
      <c r="X78" s="80"/>
      <c r="Y78" s="80"/>
      <c r="Z78" s="80"/>
      <c r="AA78" s="80"/>
      <c r="AB78" s="80"/>
      <c r="AC78" s="80"/>
      <c r="AD78" s="80"/>
      <c r="AE78" s="80"/>
      <c r="AF78" s="80"/>
      <c r="AG78" s="80"/>
      <c r="AH78" s="80"/>
      <c r="AI78" s="80"/>
      <c r="AJ78" s="80"/>
      <c r="AK78" s="80"/>
      <c r="AL78" s="80"/>
      <c r="AM78" s="80"/>
      <c r="AN78" s="80"/>
      <c r="AO78" s="80"/>
      <c r="AP78" s="80" t="s">
        <v>36</v>
      </c>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177" t="s">
        <v>925</v>
      </c>
      <c r="BZ78" s="80"/>
      <c r="CA78" s="80"/>
      <c r="CB78" s="80"/>
      <c r="CC78" s="80"/>
      <c r="CD78" s="80"/>
      <c r="CE78" s="80"/>
      <c r="CF78" s="80"/>
      <c r="CG78" s="80"/>
    </row>
    <row r="79" spans="1:85" s="145" customFormat="1" ht="14.5" customHeight="1">
      <c r="A79" s="85" t="s">
        <v>205</v>
      </c>
      <c r="B79" s="85">
        <v>75</v>
      </c>
      <c r="C79" s="234" t="s">
        <v>230</v>
      </c>
      <c r="D79" s="175" t="s">
        <v>229</v>
      </c>
      <c r="E79" s="176" t="s">
        <v>4213</v>
      </c>
      <c r="F79" s="176" t="s">
        <v>4028</v>
      </c>
      <c r="G79" s="178" t="s">
        <v>224</v>
      </c>
      <c r="H79" s="175"/>
      <c r="I79" s="175" t="s">
        <v>430</v>
      </c>
      <c r="J79" s="179"/>
      <c r="K79" s="175" t="s">
        <v>213</v>
      </c>
      <c r="L79" s="175" t="s">
        <v>589</v>
      </c>
      <c r="M79" s="175" t="s">
        <v>4209</v>
      </c>
      <c r="N79" s="175"/>
      <c r="O79" s="175" t="s">
        <v>224</v>
      </c>
      <c r="P79" s="175" t="s">
        <v>223</v>
      </c>
      <c r="Q79" s="175"/>
      <c r="R79" s="175" t="s">
        <v>63</v>
      </c>
      <c r="S79" s="175"/>
      <c r="T79" s="178" t="str" cm="1">
        <f t="array" ref="T7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79" s="180">
        <v>670</v>
      </c>
      <c r="V79" s="179"/>
      <c r="W79" s="175"/>
      <c r="X79" s="175"/>
      <c r="Y79" s="175"/>
      <c r="Z79" s="175"/>
      <c r="AA79" s="175"/>
      <c r="AB79" s="175"/>
      <c r="AC79" s="175"/>
      <c r="AD79" s="175"/>
      <c r="AE79" s="175"/>
      <c r="AF79" s="175"/>
      <c r="AG79" s="175"/>
      <c r="AH79" s="175"/>
      <c r="AI79" s="175"/>
      <c r="AJ79" s="175"/>
      <c r="AK79" s="175"/>
      <c r="AL79" s="175"/>
      <c r="AM79" s="175"/>
      <c r="AN79" s="175"/>
      <c r="AO79" s="175"/>
      <c r="AP79" s="175" t="s">
        <v>36</v>
      </c>
      <c r="AQ79" s="175"/>
      <c r="AR79" s="175"/>
      <c r="AS79" s="175"/>
      <c r="AT79" s="175"/>
      <c r="AU79" s="175"/>
      <c r="AV79" s="175"/>
      <c r="AW79" s="175"/>
      <c r="AX79" s="175"/>
      <c r="AY79" s="175"/>
      <c r="AZ79" s="175"/>
      <c r="BA79" s="175"/>
      <c r="BB79" s="175"/>
      <c r="BC79" s="175"/>
      <c r="BD79" s="175"/>
      <c r="BE79" s="175"/>
      <c r="BF79" s="175"/>
      <c r="BG79" s="175"/>
      <c r="BH79" s="175"/>
      <c r="BI79" s="175"/>
      <c r="BJ79" s="175"/>
      <c r="BK79" s="175"/>
      <c r="BL79" s="175"/>
      <c r="BM79" s="175"/>
      <c r="BN79" s="175"/>
      <c r="BO79" s="175"/>
      <c r="BP79" s="175"/>
      <c r="BQ79" s="175"/>
      <c r="BR79" s="175"/>
      <c r="BS79" s="175"/>
      <c r="BT79" s="175"/>
      <c r="BU79" s="175"/>
      <c r="BV79" s="175"/>
      <c r="BW79" s="175"/>
      <c r="BX79" s="175"/>
      <c r="BY79" s="177" t="s">
        <v>925</v>
      </c>
      <c r="BZ79" s="175"/>
      <c r="CA79" s="175"/>
      <c r="CB79" s="175"/>
      <c r="CC79" s="175"/>
      <c r="CD79" s="175"/>
      <c r="CE79" s="175"/>
      <c r="CF79" s="175"/>
      <c r="CG79" s="175"/>
    </row>
    <row r="80" spans="1:85" s="145" customFormat="1" ht="14.5" customHeight="1">
      <c r="A80" s="85" t="s">
        <v>909</v>
      </c>
      <c r="B80" s="85">
        <v>76</v>
      </c>
      <c r="C80" s="234" t="s">
        <v>2075</v>
      </c>
      <c r="D80" s="175" t="s">
        <v>2076</v>
      </c>
      <c r="E80" s="176" t="s">
        <v>4213</v>
      </c>
      <c r="F80" s="176" t="s">
        <v>4028</v>
      </c>
      <c r="G80" s="178" t="s">
        <v>242</v>
      </c>
      <c r="H80" s="175"/>
      <c r="I80" s="175" t="s">
        <v>430</v>
      </c>
      <c r="J80" s="175"/>
      <c r="K80" s="175"/>
      <c r="L80" s="220" t="s">
        <v>464</v>
      </c>
      <c r="M80" s="175" t="s">
        <v>4210</v>
      </c>
      <c r="N80" s="175" t="s">
        <v>2318</v>
      </c>
      <c r="O80" s="175" t="s">
        <v>469</v>
      </c>
      <c r="P80" s="175" t="s">
        <v>2072</v>
      </c>
      <c r="Q80" s="175"/>
      <c r="R80" s="175" t="s">
        <v>2050</v>
      </c>
      <c r="S80" s="175"/>
      <c r="T80" s="178" t="str" cm="1">
        <f t="array" ref="T8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80" s="180">
        <v>20</v>
      </c>
      <c r="V80" s="179"/>
      <c r="W80" s="175"/>
      <c r="X80" s="175"/>
      <c r="Y80" s="175"/>
      <c r="Z80" s="175" t="s">
        <v>485</v>
      </c>
      <c r="AA80" s="175"/>
      <c r="AB80" s="175"/>
      <c r="AC80" s="175" t="s">
        <v>2003</v>
      </c>
      <c r="AD80" s="175"/>
      <c r="AE80" s="175"/>
      <c r="AF80" s="175"/>
      <c r="AG80" s="175"/>
      <c r="AH80" s="175" t="s">
        <v>485</v>
      </c>
      <c r="AI80" s="175" t="s">
        <v>485</v>
      </c>
      <c r="AJ80" s="175"/>
      <c r="AK80" s="175"/>
      <c r="AL80" s="175"/>
      <c r="AM80" s="175"/>
      <c r="AN80" s="175"/>
      <c r="AO80" s="175" t="s">
        <v>2060</v>
      </c>
      <c r="AP80" s="175" t="s">
        <v>27</v>
      </c>
      <c r="AQ80" s="175" t="s">
        <v>1327</v>
      </c>
      <c r="AR80" s="175" t="s">
        <v>1915</v>
      </c>
      <c r="AS80" s="175" t="s">
        <v>1915</v>
      </c>
      <c r="AT80" s="175" t="s">
        <v>2005</v>
      </c>
      <c r="AU80" s="175" t="s">
        <v>2006</v>
      </c>
      <c r="AV80" s="175">
        <v>2025</v>
      </c>
      <c r="AW80" s="175"/>
      <c r="AX80" s="175" t="s">
        <v>1736</v>
      </c>
      <c r="AY80" s="175"/>
      <c r="AZ80" s="175"/>
      <c r="BA80" s="175"/>
      <c r="BB80" s="175"/>
      <c r="BC80" s="175"/>
      <c r="BD80" s="175"/>
      <c r="BE80" s="175"/>
      <c r="BF80" s="175"/>
      <c r="BG80" s="175" t="s">
        <v>2058</v>
      </c>
      <c r="BH80" s="175"/>
      <c r="BI80" s="175"/>
      <c r="BJ80" s="175"/>
      <c r="BK80" s="175"/>
      <c r="BL80" s="175"/>
      <c r="BM80" s="175"/>
      <c r="BN80" s="175"/>
      <c r="BO80" s="175"/>
      <c r="BP80" s="175"/>
      <c r="BQ80" s="175"/>
      <c r="BR80" s="175"/>
      <c r="BS80" s="175"/>
      <c r="BT80" s="175"/>
      <c r="BU80" s="175"/>
      <c r="BV80" s="175"/>
      <c r="BW80" s="175"/>
      <c r="BX80" s="175"/>
      <c r="BY80" s="175" t="s">
        <v>489</v>
      </c>
      <c r="BZ80" s="175" t="s">
        <v>2077</v>
      </c>
      <c r="CA80" s="175" t="s">
        <v>2071</v>
      </c>
      <c r="CB80" s="175"/>
      <c r="CC80" s="175" t="s">
        <v>2009</v>
      </c>
      <c r="CD80" s="175"/>
      <c r="CE80" s="175" t="s">
        <v>2010</v>
      </c>
      <c r="CF80" s="175"/>
      <c r="CG80" s="175" t="s">
        <v>2011</v>
      </c>
    </row>
    <row r="81" spans="1:85" s="145" customFormat="1" ht="14.5" customHeight="1">
      <c r="A81" s="85" t="s">
        <v>909</v>
      </c>
      <c r="B81" s="85">
        <v>77</v>
      </c>
      <c r="C81" s="234" t="s">
        <v>2069</v>
      </c>
      <c r="D81" s="175" t="s">
        <v>2070</v>
      </c>
      <c r="E81" s="176" t="s">
        <v>4213</v>
      </c>
      <c r="F81" s="176" t="s">
        <v>4028</v>
      </c>
      <c r="G81" s="178" t="s">
        <v>242</v>
      </c>
      <c r="H81" s="175"/>
      <c r="I81" s="175" t="s">
        <v>430</v>
      </c>
      <c r="J81" s="175"/>
      <c r="K81" s="175"/>
      <c r="L81" s="220" t="s">
        <v>464</v>
      </c>
      <c r="M81" s="175" t="s">
        <v>4210</v>
      </c>
      <c r="N81" s="175" t="s">
        <v>2318</v>
      </c>
      <c r="O81" s="175" t="s">
        <v>469</v>
      </c>
      <c r="P81" s="175" t="s">
        <v>2072</v>
      </c>
      <c r="Q81" s="175"/>
      <c r="R81" s="175" t="s">
        <v>2050</v>
      </c>
      <c r="S81" s="175"/>
      <c r="T81" s="178" t="str" cm="1">
        <f t="array" ref="T8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81" s="180">
        <v>50</v>
      </c>
      <c r="V81" s="179"/>
      <c r="W81" s="175"/>
      <c r="X81" s="175"/>
      <c r="Y81" s="175"/>
      <c r="Z81" s="175" t="s">
        <v>485</v>
      </c>
      <c r="AA81" s="175"/>
      <c r="AB81" s="175"/>
      <c r="AC81" s="175" t="s">
        <v>2003</v>
      </c>
      <c r="AD81" s="175"/>
      <c r="AE81" s="175"/>
      <c r="AF81" s="175"/>
      <c r="AG81" s="175"/>
      <c r="AH81" s="175" t="s">
        <v>485</v>
      </c>
      <c r="AI81" s="175" t="s">
        <v>485</v>
      </c>
      <c r="AJ81" s="175"/>
      <c r="AK81" s="175"/>
      <c r="AL81" s="175"/>
      <c r="AM81" s="175"/>
      <c r="AN81" s="175"/>
      <c r="AO81" s="175" t="s">
        <v>2060</v>
      </c>
      <c r="AP81" s="175" t="s">
        <v>27</v>
      </c>
      <c r="AQ81" s="175" t="s">
        <v>1327</v>
      </c>
      <c r="AR81" s="175" t="s">
        <v>1915</v>
      </c>
      <c r="AS81" s="175" t="s">
        <v>1915</v>
      </c>
      <c r="AT81" s="175" t="s">
        <v>2005</v>
      </c>
      <c r="AU81" s="175" t="s">
        <v>2006</v>
      </c>
      <c r="AV81" s="175">
        <v>2025</v>
      </c>
      <c r="AW81" s="175"/>
      <c r="AX81" s="175" t="s">
        <v>1736</v>
      </c>
      <c r="AY81" s="175"/>
      <c r="AZ81" s="175"/>
      <c r="BA81" s="175"/>
      <c r="BB81" s="175"/>
      <c r="BC81" s="175"/>
      <c r="BD81" s="175"/>
      <c r="BE81" s="175"/>
      <c r="BF81" s="175"/>
      <c r="BG81" s="175" t="s">
        <v>2058</v>
      </c>
      <c r="BH81" s="175"/>
      <c r="BI81" s="175"/>
      <c r="BJ81" s="175"/>
      <c r="BK81" s="175"/>
      <c r="BL81" s="175"/>
      <c r="BM81" s="175"/>
      <c r="BN81" s="175"/>
      <c r="BO81" s="175"/>
      <c r="BP81" s="175"/>
      <c r="BQ81" s="175"/>
      <c r="BR81" s="175"/>
      <c r="BS81" s="175"/>
      <c r="BT81" s="175"/>
      <c r="BU81" s="175"/>
      <c r="BV81" s="175"/>
      <c r="BW81" s="175"/>
      <c r="BX81" s="175"/>
      <c r="BY81" s="175" t="s">
        <v>489</v>
      </c>
      <c r="BZ81" s="175" t="s">
        <v>2074</v>
      </c>
      <c r="CA81" s="175" t="s">
        <v>2071</v>
      </c>
      <c r="CB81" s="175"/>
      <c r="CC81" s="175" t="s">
        <v>2009</v>
      </c>
      <c r="CD81" s="175"/>
      <c r="CE81" s="175" t="s">
        <v>2010</v>
      </c>
      <c r="CF81" s="175"/>
      <c r="CG81" s="175" t="s">
        <v>2011</v>
      </c>
    </row>
    <row r="82" spans="1:85" s="145" customFormat="1" ht="14.5" customHeight="1">
      <c r="A82" s="85" t="s">
        <v>910</v>
      </c>
      <c r="B82" s="85">
        <v>78</v>
      </c>
      <c r="C82" s="192" t="s">
        <v>887</v>
      </c>
      <c r="D82" s="80"/>
      <c r="E82" s="177" t="s">
        <v>4213</v>
      </c>
      <c r="F82" s="176" t="s">
        <v>4028</v>
      </c>
      <c r="G82" s="178" t="s">
        <v>4164</v>
      </c>
      <c r="H82" s="80"/>
      <c r="I82" s="177" t="s">
        <v>4159</v>
      </c>
      <c r="J82" s="80"/>
      <c r="K82" s="80" t="s">
        <v>889</v>
      </c>
      <c r="L82" s="80" t="s">
        <v>889</v>
      </c>
      <c r="M82" s="175" t="s">
        <v>4208</v>
      </c>
      <c r="N82" s="80"/>
      <c r="O82" s="80" t="s">
        <v>888</v>
      </c>
      <c r="P82" s="80"/>
      <c r="Q82" s="80"/>
      <c r="R82" s="80"/>
      <c r="S82" s="80"/>
      <c r="T82" s="181" t="s">
        <v>471</v>
      </c>
      <c r="U82" s="186" t="s">
        <v>471</v>
      </c>
      <c r="V82" s="80"/>
      <c r="W82" s="80"/>
      <c r="X82" s="80"/>
      <c r="Y82" s="80"/>
      <c r="Z82" s="80"/>
      <c r="AA82" s="80"/>
      <c r="AB82" s="80"/>
      <c r="AC82" s="80"/>
      <c r="AD82" s="80"/>
      <c r="AE82" s="80"/>
      <c r="AF82" s="80"/>
      <c r="AG82" s="80"/>
      <c r="AH82" s="80"/>
      <c r="AI82" s="80"/>
      <c r="AJ82" s="80"/>
      <c r="AK82" s="80"/>
      <c r="AL82" s="80"/>
      <c r="AM82" s="80"/>
      <c r="AN82" s="80"/>
      <c r="AO82" s="80"/>
      <c r="AP82" s="175" t="s">
        <v>36</v>
      </c>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row>
    <row r="83" spans="1:85" s="145" customFormat="1" ht="14.5" customHeight="1">
      <c r="A83" s="85" t="s">
        <v>1046</v>
      </c>
      <c r="B83" s="85">
        <v>79</v>
      </c>
      <c r="C83" s="235" t="s">
        <v>1050</v>
      </c>
      <c r="D83" s="80"/>
      <c r="E83" s="177" t="s">
        <v>1041</v>
      </c>
      <c r="F83" s="176" t="s">
        <v>4028</v>
      </c>
      <c r="G83" s="178" t="s">
        <v>224</v>
      </c>
      <c r="H83" s="80"/>
      <c r="I83" s="177" t="s">
        <v>4160</v>
      </c>
      <c r="J83" s="80"/>
      <c r="K83" s="80"/>
      <c r="L83" s="175" t="s">
        <v>2175</v>
      </c>
      <c r="M83" s="175" t="s">
        <v>4211</v>
      </c>
      <c r="N83" s="80"/>
      <c r="O83" s="175" t="s">
        <v>224</v>
      </c>
      <c r="P83" s="80"/>
      <c r="Q83" s="80"/>
      <c r="R83" s="80"/>
      <c r="S83" s="80"/>
      <c r="T83" s="178" t="str" cm="1">
        <f t="array" ref="T8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83" s="186">
        <v>103</v>
      </c>
      <c r="V83" s="80"/>
      <c r="W83" s="80"/>
      <c r="X83" s="80"/>
      <c r="Y83" s="80"/>
      <c r="Z83" s="80"/>
      <c r="AA83" s="80"/>
      <c r="AB83" s="80"/>
      <c r="AC83" s="80"/>
      <c r="AD83" s="80"/>
      <c r="AE83" s="80"/>
      <c r="AF83" s="80"/>
      <c r="AG83" s="80"/>
      <c r="AH83" s="80"/>
      <c r="AI83" s="80"/>
      <c r="AJ83" s="80"/>
      <c r="AK83" s="80"/>
      <c r="AL83" s="80"/>
      <c r="AM83" s="80"/>
      <c r="AN83" s="80"/>
      <c r="AO83" s="80"/>
      <c r="AP83" s="80" t="s">
        <v>36</v>
      </c>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177" t="s">
        <v>925</v>
      </c>
      <c r="BZ83" s="80"/>
      <c r="CA83" s="80"/>
      <c r="CB83" s="80"/>
      <c r="CC83" s="80"/>
      <c r="CD83" s="80"/>
      <c r="CE83" s="80"/>
      <c r="CF83" s="80"/>
      <c r="CG83" s="80"/>
    </row>
    <row r="84" spans="1:85" s="145" customFormat="1" ht="14.5" customHeight="1">
      <c r="A84" s="85" t="s">
        <v>1046</v>
      </c>
      <c r="B84" s="85">
        <v>80</v>
      </c>
      <c r="C84" s="78" t="s">
        <v>605</v>
      </c>
      <c r="D84" s="80"/>
      <c r="E84" s="177" t="s">
        <v>1041</v>
      </c>
      <c r="F84" s="176" t="s">
        <v>4028</v>
      </c>
      <c r="G84" s="178" t="s">
        <v>224</v>
      </c>
      <c r="H84" s="80"/>
      <c r="I84" s="177" t="s">
        <v>4160</v>
      </c>
      <c r="J84" s="80"/>
      <c r="K84" s="80"/>
      <c r="L84" s="80" t="s">
        <v>2566</v>
      </c>
      <c r="M84" s="175" t="s">
        <v>4211</v>
      </c>
      <c r="N84" s="80"/>
      <c r="O84" s="175" t="s">
        <v>224</v>
      </c>
      <c r="P84" s="80"/>
      <c r="Q84" s="80"/>
      <c r="R84" s="80"/>
      <c r="S84" s="80"/>
      <c r="T84" s="178" t="str" cm="1">
        <f t="array" ref="T8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84" s="186">
        <v>249</v>
      </c>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177" t="s">
        <v>925</v>
      </c>
      <c r="BZ84" s="80"/>
      <c r="CA84" s="80"/>
      <c r="CB84" s="80"/>
      <c r="CC84" s="80"/>
      <c r="CD84" s="80"/>
      <c r="CE84" s="80"/>
      <c r="CF84" s="80"/>
      <c r="CG84" s="80"/>
    </row>
    <row r="85" spans="1:85" s="145" customFormat="1" ht="14.5" customHeight="1">
      <c r="A85" s="85" t="s">
        <v>1046</v>
      </c>
      <c r="B85" s="85">
        <v>81</v>
      </c>
      <c r="C85" s="78" t="s">
        <v>606</v>
      </c>
      <c r="D85" s="80"/>
      <c r="E85" s="177" t="s">
        <v>1041</v>
      </c>
      <c r="F85" s="176" t="s">
        <v>4028</v>
      </c>
      <c r="G85" s="178" t="s">
        <v>224</v>
      </c>
      <c r="H85" s="80"/>
      <c r="I85" s="177" t="s">
        <v>4160</v>
      </c>
      <c r="J85" s="80"/>
      <c r="K85" s="80"/>
      <c r="L85" s="80" t="s">
        <v>2566</v>
      </c>
      <c r="M85" s="175" t="s">
        <v>4211</v>
      </c>
      <c r="N85" s="80"/>
      <c r="O85" s="175" t="s">
        <v>224</v>
      </c>
      <c r="P85" s="80"/>
      <c r="Q85" s="80"/>
      <c r="R85" s="80"/>
      <c r="S85" s="80"/>
      <c r="T85" s="178" t="str" cm="1">
        <f t="array" ref="T8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85" s="186">
        <v>149</v>
      </c>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177" t="s">
        <v>925</v>
      </c>
      <c r="BZ85" s="80"/>
      <c r="CA85" s="80"/>
      <c r="CB85" s="80"/>
      <c r="CC85" s="80"/>
      <c r="CD85" s="80"/>
      <c r="CE85" s="80"/>
      <c r="CF85" s="80"/>
      <c r="CG85" s="80"/>
    </row>
    <row r="86" spans="1:85" s="145" customFormat="1" ht="14.5" customHeight="1">
      <c r="A86" s="85" t="s">
        <v>909</v>
      </c>
      <c r="B86" s="85">
        <v>82</v>
      </c>
      <c r="C86" s="234" t="s">
        <v>2028</v>
      </c>
      <c r="D86" s="175" t="s">
        <v>2029</v>
      </c>
      <c r="E86" s="176" t="s">
        <v>4213</v>
      </c>
      <c r="F86" s="176" t="s">
        <v>4028</v>
      </c>
      <c r="G86" s="178" t="s">
        <v>4163</v>
      </c>
      <c r="H86" s="175"/>
      <c r="I86" s="175" t="s">
        <v>430</v>
      </c>
      <c r="J86" s="175"/>
      <c r="K86" s="175"/>
      <c r="L86" s="220" t="s">
        <v>464</v>
      </c>
      <c r="M86" s="175" t="s">
        <v>4210</v>
      </c>
      <c r="N86" s="175" t="s">
        <v>2312</v>
      </c>
      <c r="O86" s="175" t="s">
        <v>469</v>
      </c>
      <c r="P86" s="175" t="s">
        <v>2030</v>
      </c>
      <c r="Q86" s="175"/>
      <c r="R86" s="175" t="s">
        <v>499</v>
      </c>
      <c r="S86" s="175"/>
      <c r="T86" s="178" t="str" cm="1">
        <f t="array" ref="T8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86" s="180">
        <v>30</v>
      </c>
      <c r="V86" s="179"/>
      <c r="W86" s="175"/>
      <c r="X86" s="175"/>
      <c r="Y86" s="175"/>
      <c r="Z86" s="175" t="s">
        <v>485</v>
      </c>
      <c r="AA86" s="175"/>
      <c r="AB86" s="175"/>
      <c r="AC86" s="175" t="s">
        <v>2003</v>
      </c>
      <c r="AD86" s="175"/>
      <c r="AE86" s="175"/>
      <c r="AF86" s="175"/>
      <c r="AG86" s="175"/>
      <c r="AH86" s="175" t="s">
        <v>485</v>
      </c>
      <c r="AI86" s="175" t="s">
        <v>485</v>
      </c>
      <c r="AJ86" s="175"/>
      <c r="AK86" s="175"/>
      <c r="AL86" s="175"/>
      <c r="AM86" s="175"/>
      <c r="AN86" s="175"/>
      <c r="AO86" s="175" t="s">
        <v>477</v>
      </c>
      <c r="AP86" s="175" t="s">
        <v>27</v>
      </c>
      <c r="AQ86" s="175" t="s">
        <v>1327</v>
      </c>
      <c r="AR86" s="175" t="s">
        <v>1915</v>
      </c>
      <c r="AS86" s="175" t="s">
        <v>1915</v>
      </c>
      <c r="AT86" s="175" t="s">
        <v>2005</v>
      </c>
      <c r="AU86" s="175" t="s">
        <v>2006</v>
      </c>
      <c r="AV86" s="175">
        <v>2025</v>
      </c>
      <c r="AW86" s="175"/>
      <c r="AX86" s="175" t="s">
        <v>1736</v>
      </c>
      <c r="AY86" s="175"/>
      <c r="AZ86" s="175"/>
      <c r="BA86" s="175"/>
      <c r="BB86" s="175"/>
      <c r="BC86" s="175"/>
      <c r="BD86" s="175"/>
      <c r="BE86" s="175"/>
      <c r="BF86" s="175"/>
      <c r="BG86" s="175" t="s">
        <v>2031</v>
      </c>
      <c r="BH86" s="175"/>
      <c r="BI86" s="175"/>
      <c r="BJ86" s="175"/>
      <c r="BK86" s="175"/>
      <c r="BL86" s="175"/>
      <c r="BM86" s="175"/>
      <c r="BN86" s="175"/>
      <c r="BO86" s="175"/>
      <c r="BP86" s="175"/>
      <c r="BQ86" s="175"/>
      <c r="BR86" s="175"/>
      <c r="BS86" s="175"/>
      <c r="BT86" s="175"/>
      <c r="BU86" s="175"/>
      <c r="BV86" s="175"/>
      <c r="BW86" s="175"/>
      <c r="BX86" s="175"/>
      <c r="BY86" s="175" t="s">
        <v>489</v>
      </c>
      <c r="BZ86" s="175" t="s">
        <v>2032</v>
      </c>
      <c r="CA86" s="175" t="s">
        <v>2033</v>
      </c>
      <c r="CB86" s="175"/>
      <c r="CC86" s="175" t="s">
        <v>2009</v>
      </c>
      <c r="CD86" s="175"/>
      <c r="CE86" s="175" t="s">
        <v>2010</v>
      </c>
      <c r="CF86" s="175"/>
      <c r="CG86" s="175" t="s">
        <v>2011</v>
      </c>
    </row>
    <row r="87" spans="1:85" s="145" customFormat="1" ht="14.5" customHeight="1">
      <c r="A87" s="85" t="s">
        <v>205</v>
      </c>
      <c r="B87" s="85">
        <v>83</v>
      </c>
      <c r="C87" s="234" t="s">
        <v>225</v>
      </c>
      <c r="D87" s="175"/>
      <c r="E87" s="176" t="s">
        <v>4213</v>
      </c>
      <c r="F87" s="176" t="s">
        <v>4028</v>
      </c>
      <c r="G87" s="178" t="s">
        <v>224</v>
      </c>
      <c r="H87" s="175"/>
      <c r="I87" s="175" t="s">
        <v>430</v>
      </c>
      <c r="J87" s="179"/>
      <c r="K87" s="175" t="s">
        <v>26</v>
      </c>
      <c r="L87" s="175" t="s">
        <v>590</v>
      </c>
      <c r="M87" s="175" t="s">
        <v>4210</v>
      </c>
      <c r="N87" s="175"/>
      <c r="O87" s="175" t="s">
        <v>224</v>
      </c>
      <c r="P87" s="175" t="s">
        <v>223</v>
      </c>
      <c r="Q87" s="175"/>
      <c r="R87" s="175"/>
      <c r="S87" s="175"/>
      <c r="T87" s="178" t="str" cm="1">
        <f t="array" ref="T8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87" s="180">
        <v>300</v>
      </c>
      <c r="V87" s="179"/>
      <c r="W87" s="175"/>
      <c r="X87" s="175"/>
      <c r="Y87" s="175"/>
      <c r="Z87" s="175"/>
      <c r="AA87" s="175"/>
      <c r="AB87" s="175"/>
      <c r="AC87" s="175"/>
      <c r="AD87" s="175"/>
      <c r="AE87" s="175"/>
      <c r="AF87" s="175"/>
      <c r="AG87" s="175"/>
      <c r="AH87" s="175"/>
      <c r="AI87" s="175"/>
      <c r="AJ87" s="175"/>
      <c r="AK87" s="175"/>
      <c r="AL87" s="175"/>
      <c r="AM87" s="175"/>
      <c r="AN87" s="175"/>
      <c r="AO87" s="175"/>
      <c r="AP87" s="175" t="s">
        <v>36</v>
      </c>
      <c r="AQ87" s="175"/>
      <c r="AR87" s="175"/>
      <c r="AS87" s="175"/>
      <c r="AT87" s="175"/>
      <c r="AU87" s="175"/>
      <c r="AV87" s="175"/>
      <c r="AW87" s="175"/>
      <c r="AX87" s="175"/>
      <c r="AY87" s="175"/>
      <c r="AZ87" s="175"/>
      <c r="BA87" s="175"/>
      <c r="BB87" s="175"/>
      <c r="BC87" s="175"/>
      <c r="BD87" s="175"/>
      <c r="BE87" s="175"/>
      <c r="BF87" s="175"/>
      <c r="BG87" s="175"/>
      <c r="BH87" s="175"/>
      <c r="BI87" s="175"/>
      <c r="BJ87" s="175"/>
      <c r="BK87" s="175"/>
      <c r="BL87" s="175"/>
      <c r="BM87" s="175"/>
      <c r="BN87" s="175"/>
      <c r="BO87" s="175"/>
      <c r="BP87" s="175"/>
      <c r="BQ87" s="175"/>
      <c r="BR87" s="175"/>
      <c r="BS87" s="175"/>
      <c r="BT87" s="175"/>
      <c r="BU87" s="175"/>
      <c r="BV87" s="175"/>
      <c r="BW87" s="175"/>
      <c r="BX87" s="175"/>
      <c r="BY87" s="175"/>
      <c r="BZ87" s="175"/>
      <c r="CA87" s="175"/>
      <c r="CB87" s="175"/>
      <c r="CC87" s="175"/>
      <c r="CD87" s="175"/>
      <c r="CE87" s="175"/>
      <c r="CF87" s="175"/>
      <c r="CG87" s="175"/>
    </row>
    <row r="88" spans="1:85" s="145" customFormat="1" ht="14.5" customHeight="1">
      <c r="A88" s="85" t="s">
        <v>205</v>
      </c>
      <c r="B88" s="85">
        <v>84</v>
      </c>
      <c r="C88" s="234" t="s">
        <v>226</v>
      </c>
      <c r="D88" s="175"/>
      <c r="E88" s="176" t="s">
        <v>4213</v>
      </c>
      <c r="F88" s="176" t="s">
        <v>4028</v>
      </c>
      <c r="G88" s="178" t="s">
        <v>224</v>
      </c>
      <c r="H88" s="175"/>
      <c r="I88" s="175" t="s">
        <v>430</v>
      </c>
      <c r="J88" s="179"/>
      <c r="K88" s="175" t="s">
        <v>26</v>
      </c>
      <c r="L88" s="175" t="s">
        <v>87</v>
      </c>
      <c r="M88" s="175" t="s">
        <v>4210</v>
      </c>
      <c r="N88" s="175"/>
      <c r="O88" s="175" t="s">
        <v>224</v>
      </c>
      <c r="P88" s="175" t="s">
        <v>223</v>
      </c>
      <c r="Q88" s="175"/>
      <c r="R88" s="175"/>
      <c r="S88" s="175"/>
      <c r="T88" s="178" t="str" cm="1">
        <f t="array" ref="T8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88" s="180">
        <v>2200</v>
      </c>
      <c r="V88" s="179"/>
      <c r="W88" s="175"/>
      <c r="X88" s="175"/>
      <c r="Y88" s="175"/>
      <c r="Z88" s="175"/>
      <c r="AA88" s="175"/>
      <c r="AB88" s="175"/>
      <c r="AC88" s="175"/>
      <c r="AD88" s="175"/>
      <c r="AE88" s="175"/>
      <c r="AF88" s="175"/>
      <c r="AG88" s="175"/>
      <c r="AH88" s="175"/>
      <c r="AI88" s="175"/>
      <c r="AJ88" s="175"/>
      <c r="AK88" s="175"/>
      <c r="AL88" s="175"/>
      <c r="AM88" s="175"/>
      <c r="AN88" s="175"/>
      <c r="AO88" s="175"/>
      <c r="AP88" s="175" t="s">
        <v>27</v>
      </c>
      <c r="AQ88" s="175"/>
      <c r="AR88" s="175"/>
      <c r="AS88" s="175"/>
      <c r="AT88" s="175"/>
      <c r="AU88" s="175"/>
      <c r="AV88" s="175"/>
      <c r="AW88" s="175"/>
      <c r="AX88" s="175"/>
      <c r="AY88" s="175"/>
      <c r="AZ88" s="175"/>
      <c r="BA88" s="175"/>
      <c r="BB88" s="175"/>
      <c r="BC88" s="175"/>
      <c r="BD88" s="175"/>
      <c r="BE88" s="175"/>
      <c r="BF88" s="175"/>
      <c r="BG88" s="175"/>
      <c r="BH88" s="175"/>
      <c r="BI88" s="175"/>
      <c r="BJ88" s="175"/>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175"/>
    </row>
    <row r="89" spans="1:85" s="145" customFormat="1" ht="14.5" customHeight="1">
      <c r="A89" s="85" t="s">
        <v>87</v>
      </c>
      <c r="B89" s="85">
        <v>85</v>
      </c>
      <c r="C89" s="234" t="s">
        <v>129</v>
      </c>
      <c r="D89" s="183" t="s">
        <v>3563</v>
      </c>
      <c r="E89" s="176" t="s">
        <v>1041</v>
      </c>
      <c r="F89" s="176" t="s">
        <v>3516</v>
      </c>
      <c r="G89" s="181" t="s">
        <v>203</v>
      </c>
      <c r="H89" s="175"/>
      <c r="I89" s="175" t="s">
        <v>430</v>
      </c>
      <c r="J89" s="179"/>
      <c r="K89" s="175" t="s">
        <v>53</v>
      </c>
      <c r="L89" s="175" t="s">
        <v>87</v>
      </c>
      <c r="M89" s="175" t="s">
        <v>4210</v>
      </c>
      <c r="N89" s="175"/>
      <c r="O89" s="175" t="s">
        <v>224</v>
      </c>
      <c r="P89" s="175"/>
      <c r="Q89" s="175"/>
      <c r="R89" s="175" t="s">
        <v>63</v>
      </c>
      <c r="S89" s="175" t="s">
        <v>3566</v>
      </c>
      <c r="T89" s="178" t="str" cm="1">
        <f t="array" ref="T8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89" s="180">
        <v>6020</v>
      </c>
      <c r="V89" s="179"/>
      <c r="W89" s="175"/>
      <c r="X89" s="175"/>
      <c r="Y89" s="175"/>
      <c r="Z89" s="175"/>
      <c r="AA89" s="175"/>
      <c r="AB89" s="175"/>
      <c r="AC89" s="175" t="s">
        <v>3565</v>
      </c>
      <c r="AD89" s="175"/>
      <c r="AE89" s="175"/>
      <c r="AF89" s="175"/>
      <c r="AG89" s="175"/>
      <c r="AH89" s="175"/>
      <c r="AI89" s="175"/>
      <c r="AJ89" s="175"/>
      <c r="AK89" s="175"/>
      <c r="AL89" s="175"/>
      <c r="AM89" s="175"/>
      <c r="AN89" s="175"/>
      <c r="AO89" s="175"/>
      <c r="AP89" s="175" t="s">
        <v>36</v>
      </c>
      <c r="AQ89" s="175"/>
      <c r="AR89" s="175"/>
      <c r="AS89" s="175"/>
      <c r="AT89" s="175"/>
      <c r="AU89" s="175" t="s">
        <v>2006</v>
      </c>
      <c r="AV89" s="175">
        <v>2025</v>
      </c>
      <c r="AW89" s="175"/>
      <c r="AX89" s="175"/>
      <c r="AY89" s="175"/>
      <c r="AZ89" s="175"/>
      <c r="BA89" s="175"/>
      <c r="BB89" s="175"/>
      <c r="BC89" s="175"/>
      <c r="BD89" s="175"/>
      <c r="BE89" s="175"/>
      <c r="BF89" s="175"/>
      <c r="BG89" s="175"/>
      <c r="BH89" s="175"/>
      <c r="BI89" s="175"/>
      <c r="BJ89" s="175"/>
      <c r="BK89" s="175"/>
      <c r="BL89" s="175"/>
      <c r="BM89" s="175"/>
      <c r="BN89" s="175"/>
      <c r="BO89" s="175"/>
      <c r="BP89" s="175"/>
      <c r="BQ89" s="175"/>
      <c r="BR89" s="175"/>
      <c r="BS89" s="175"/>
      <c r="BT89" s="175"/>
      <c r="BU89" s="175"/>
      <c r="BV89" s="175"/>
      <c r="BW89" s="175"/>
      <c r="BX89" s="175"/>
      <c r="BY89" s="177" t="s">
        <v>925</v>
      </c>
      <c r="BZ89" s="175" t="s">
        <v>3564</v>
      </c>
      <c r="CA89" s="175"/>
      <c r="CB89" s="175"/>
      <c r="CC89" s="175"/>
      <c r="CD89" s="175"/>
      <c r="CE89" s="175"/>
      <c r="CF89" s="175"/>
      <c r="CG89" s="175"/>
    </row>
    <row r="90" spans="1:85" s="145" customFormat="1" ht="14.5" customHeight="1">
      <c r="A90" s="85" t="s">
        <v>1</v>
      </c>
      <c r="B90" s="85">
        <v>86</v>
      </c>
      <c r="C90" s="234" t="s">
        <v>6</v>
      </c>
      <c r="D90" s="175"/>
      <c r="E90" s="176" t="s">
        <v>4213</v>
      </c>
      <c r="F90" s="176" t="s">
        <v>4028</v>
      </c>
      <c r="G90" s="181" t="s">
        <v>203</v>
      </c>
      <c r="H90" s="175"/>
      <c r="I90" s="175" t="s">
        <v>430</v>
      </c>
      <c r="J90" s="179"/>
      <c r="K90" s="175"/>
      <c r="L90" s="175" t="s">
        <v>103</v>
      </c>
      <c r="M90" s="175" t="s">
        <v>4210</v>
      </c>
      <c r="N90" s="175"/>
      <c r="O90" s="175"/>
      <c r="P90" s="175"/>
      <c r="Q90" s="175"/>
      <c r="R90" s="175"/>
      <c r="S90" s="175"/>
      <c r="T90" s="181" t="s">
        <v>471</v>
      </c>
      <c r="U90" s="186" t="s">
        <v>471</v>
      </c>
      <c r="V90" s="179"/>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5"/>
      <c r="BD90" s="175"/>
      <c r="BE90" s="175"/>
      <c r="BF90" s="175"/>
      <c r="BG90" s="175"/>
      <c r="BH90" s="175"/>
      <c r="BI90" s="175"/>
      <c r="BJ90" s="175"/>
      <c r="BK90" s="175"/>
      <c r="BL90" s="175"/>
      <c r="BM90" s="175"/>
      <c r="BN90" s="175"/>
      <c r="BO90" s="175"/>
      <c r="BP90" s="175"/>
      <c r="BQ90" s="175"/>
      <c r="BR90" s="175"/>
      <c r="BS90" s="175"/>
      <c r="BT90" s="175"/>
      <c r="BU90" s="175"/>
      <c r="BV90" s="175"/>
      <c r="BW90" s="175"/>
      <c r="BX90" s="175"/>
      <c r="BY90" s="175"/>
      <c r="BZ90" s="175"/>
      <c r="CA90" s="175"/>
      <c r="CB90" s="175"/>
      <c r="CC90" s="175"/>
      <c r="CD90" s="175"/>
      <c r="CE90" s="175"/>
      <c r="CF90" s="175"/>
      <c r="CG90" s="175"/>
    </row>
    <row r="91" spans="1:85" s="145" customFormat="1" ht="14.5" customHeight="1">
      <c r="A91" s="85" t="s">
        <v>205</v>
      </c>
      <c r="B91" s="85">
        <v>87</v>
      </c>
      <c r="C91" s="234" t="s">
        <v>245</v>
      </c>
      <c r="D91" s="175"/>
      <c r="E91" s="176" t="s">
        <v>4213</v>
      </c>
      <c r="F91" s="176" t="s">
        <v>4028</v>
      </c>
      <c r="G91" s="181" t="s">
        <v>203</v>
      </c>
      <c r="H91" s="175"/>
      <c r="I91" s="175" t="s">
        <v>430</v>
      </c>
      <c r="J91" s="179"/>
      <c r="K91" s="175" t="s">
        <v>26</v>
      </c>
      <c r="L91" s="175" t="s">
        <v>584</v>
      </c>
      <c r="M91" s="175" t="s">
        <v>4209</v>
      </c>
      <c r="N91" s="175"/>
      <c r="O91" s="175" t="s">
        <v>203</v>
      </c>
      <c r="P91" s="175" t="s">
        <v>227</v>
      </c>
      <c r="Q91" s="175"/>
      <c r="R91" s="175" t="s">
        <v>63</v>
      </c>
      <c r="S91" s="175"/>
      <c r="T91" s="178" t="str" cm="1">
        <f t="array" ref="T9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91" s="180">
        <v>262</v>
      </c>
      <c r="V91" s="179"/>
      <c r="W91" s="175"/>
      <c r="X91" s="175"/>
      <c r="Y91" s="175"/>
      <c r="Z91" s="175"/>
      <c r="AA91" s="175"/>
      <c r="AB91" s="175"/>
      <c r="AC91" s="175"/>
      <c r="AD91" s="175"/>
      <c r="AE91" s="175"/>
      <c r="AF91" s="175"/>
      <c r="AG91" s="175"/>
      <c r="AH91" s="175"/>
      <c r="AI91" s="175"/>
      <c r="AJ91" s="175"/>
      <c r="AK91" s="175"/>
      <c r="AL91" s="175"/>
      <c r="AM91" s="175"/>
      <c r="AN91" s="175"/>
      <c r="AO91" s="175"/>
      <c r="AP91" s="175" t="s">
        <v>45</v>
      </c>
      <c r="AQ91" s="175"/>
      <c r="AR91" s="175"/>
      <c r="AS91" s="175"/>
      <c r="AT91" s="175"/>
      <c r="AU91" s="175"/>
      <c r="AV91" s="175"/>
      <c r="AW91" s="175"/>
      <c r="AX91" s="175"/>
      <c r="AY91" s="175"/>
      <c r="AZ91" s="175"/>
      <c r="BA91" s="175"/>
      <c r="BB91" s="175"/>
      <c r="BC91" s="175"/>
      <c r="BD91" s="175"/>
      <c r="BE91" s="175"/>
      <c r="BF91" s="175"/>
      <c r="BG91" s="175"/>
      <c r="BH91" s="175"/>
      <c r="BI91" s="175"/>
      <c r="BJ91" s="175"/>
      <c r="BK91" s="175"/>
      <c r="BL91" s="175"/>
      <c r="BM91" s="175"/>
      <c r="BN91" s="175"/>
      <c r="BO91" s="175"/>
      <c r="BP91" s="175"/>
      <c r="BQ91" s="175"/>
      <c r="BR91" s="175"/>
      <c r="BS91" s="175"/>
      <c r="BT91" s="175"/>
      <c r="BU91" s="175"/>
      <c r="BV91" s="175"/>
      <c r="BW91" s="175"/>
      <c r="BX91" s="175"/>
      <c r="BY91" s="175"/>
      <c r="BZ91" s="175"/>
      <c r="CA91" s="175"/>
      <c r="CB91" s="175"/>
      <c r="CC91" s="175"/>
      <c r="CD91" s="175"/>
      <c r="CE91" s="175"/>
      <c r="CF91" s="175"/>
      <c r="CG91" s="175"/>
    </row>
    <row r="92" spans="1:85" s="145" customFormat="1" ht="14.5" customHeight="1">
      <c r="A92" s="85" t="s">
        <v>87</v>
      </c>
      <c r="B92" s="85">
        <v>88</v>
      </c>
      <c r="C92" s="234" t="s">
        <v>131</v>
      </c>
      <c r="D92" s="175"/>
      <c r="E92" s="176" t="s">
        <v>4213</v>
      </c>
      <c r="F92" s="176" t="s">
        <v>4028</v>
      </c>
      <c r="G92" s="178" t="s">
        <v>224</v>
      </c>
      <c r="H92" s="175"/>
      <c r="I92" s="175" t="s">
        <v>430</v>
      </c>
      <c r="J92" s="179"/>
      <c r="K92" s="175" t="s">
        <v>53</v>
      </c>
      <c r="L92" s="175" t="s">
        <v>597</v>
      </c>
      <c r="M92" s="175" t="s">
        <v>4210</v>
      </c>
      <c r="N92" s="175"/>
      <c r="O92" s="175" t="s">
        <v>224</v>
      </c>
      <c r="P92" s="175"/>
      <c r="Q92" s="175"/>
      <c r="R92" s="175" t="s">
        <v>63</v>
      </c>
      <c r="S92" s="175"/>
      <c r="T92" s="178" t="str" cm="1">
        <f t="array" ref="T9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92" s="180">
        <v>26900</v>
      </c>
      <c r="V92" s="179"/>
      <c r="W92" s="175"/>
      <c r="X92" s="175"/>
      <c r="Y92" s="175"/>
      <c r="Z92" s="175"/>
      <c r="AA92" s="175"/>
      <c r="AB92" s="175"/>
      <c r="AC92" s="175"/>
      <c r="AD92" s="175"/>
      <c r="AE92" s="175"/>
      <c r="AF92" s="175"/>
      <c r="AG92" s="175"/>
      <c r="AH92" s="175"/>
      <c r="AI92" s="175"/>
      <c r="AJ92" s="175"/>
      <c r="AK92" s="175"/>
      <c r="AL92" s="175"/>
      <c r="AM92" s="175"/>
      <c r="AN92" s="175"/>
      <c r="AO92" s="175"/>
      <c r="AP92" s="175" t="s">
        <v>36</v>
      </c>
      <c r="AQ92" s="175"/>
      <c r="AR92" s="175"/>
      <c r="AS92" s="175"/>
      <c r="AT92" s="175"/>
      <c r="AU92" s="175"/>
      <c r="AV92" s="175"/>
      <c r="AW92" s="175"/>
      <c r="AX92" s="175"/>
      <c r="AY92" s="175"/>
      <c r="AZ92" s="175"/>
      <c r="BA92" s="175"/>
      <c r="BB92" s="175"/>
      <c r="BC92" s="175"/>
      <c r="BD92" s="175"/>
      <c r="BE92" s="175"/>
      <c r="BF92" s="175"/>
      <c r="BG92" s="175"/>
      <c r="BH92" s="175"/>
      <c r="BI92" s="175"/>
      <c r="BJ92" s="175"/>
      <c r="BK92" s="175"/>
      <c r="BL92" s="175"/>
      <c r="BM92" s="175"/>
      <c r="BN92" s="175"/>
      <c r="BO92" s="175"/>
      <c r="BP92" s="175"/>
      <c r="BQ92" s="175"/>
      <c r="BR92" s="175"/>
      <c r="BS92" s="175"/>
      <c r="BT92" s="175"/>
      <c r="BU92" s="175"/>
      <c r="BV92" s="175"/>
      <c r="BW92" s="175"/>
      <c r="BX92" s="175"/>
      <c r="BY92" s="177" t="s">
        <v>925</v>
      </c>
      <c r="BZ92" s="175"/>
      <c r="CA92" s="175"/>
      <c r="CB92" s="175"/>
      <c r="CC92" s="175"/>
      <c r="CD92" s="175"/>
      <c r="CE92" s="175"/>
      <c r="CF92" s="175"/>
      <c r="CG92" s="175"/>
    </row>
    <row r="93" spans="1:85" s="145" customFormat="1" ht="14.5" customHeight="1">
      <c r="A93" s="85" t="s">
        <v>910</v>
      </c>
      <c r="B93" s="85">
        <v>89</v>
      </c>
      <c r="C93" s="192" t="s">
        <v>3149</v>
      </c>
      <c r="D93" s="187" t="s">
        <v>3150</v>
      </c>
      <c r="E93" s="177" t="s">
        <v>1041</v>
      </c>
      <c r="F93" s="176" t="s">
        <v>4028</v>
      </c>
      <c r="G93" s="181" t="s">
        <v>203</v>
      </c>
      <c r="H93" s="80"/>
      <c r="I93" s="177" t="s">
        <v>4159</v>
      </c>
      <c r="J93" s="207"/>
      <c r="K93" s="80"/>
      <c r="L93" s="80" t="s">
        <v>747</v>
      </c>
      <c r="M93" s="175" t="s">
        <v>4212</v>
      </c>
      <c r="N93" s="80"/>
      <c r="O93" s="80" t="s">
        <v>743</v>
      </c>
      <c r="P93" s="80"/>
      <c r="Q93" s="80"/>
      <c r="R93" s="80"/>
      <c r="S93" s="80"/>
      <c r="T93" s="178" t="str" cm="1">
        <f t="array" ref="T9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93" s="186">
        <v>70</v>
      </c>
      <c r="V93" s="207"/>
      <c r="W93" s="80"/>
      <c r="X93" s="80"/>
      <c r="Y93" s="80"/>
      <c r="Z93" s="80"/>
      <c r="AA93" s="80"/>
      <c r="AB93" s="80"/>
      <c r="AC93" s="80"/>
      <c r="AD93" s="80"/>
      <c r="AE93" s="80"/>
      <c r="AF93" s="80"/>
      <c r="AG93" s="80"/>
      <c r="AH93" s="80"/>
      <c r="AI93" s="80"/>
      <c r="AJ93" s="80"/>
      <c r="AK93" s="80"/>
      <c r="AL93" s="80"/>
      <c r="AM93" s="80"/>
      <c r="AN93" s="80"/>
      <c r="AO93" s="80"/>
      <c r="AP93" s="175" t="s">
        <v>27</v>
      </c>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177" t="s">
        <v>925</v>
      </c>
      <c r="BZ93" s="80"/>
      <c r="CA93" s="80"/>
      <c r="CB93" s="80"/>
      <c r="CC93" s="80"/>
      <c r="CD93" s="80"/>
      <c r="CE93" s="80"/>
      <c r="CF93" s="80"/>
      <c r="CG93" s="80"/>
    </row>
    <row r="94" spans="1:85" s="145" customFormat="1" ht="14.5" customHeight="1">
      <c r="A94" s="85" t="s">
        <v>910</v>
      </c>
      <c r="B94" s="85">
        <v>90</v>
      </c>
      <c r="C94" s="192" t="s">
        <v>742</v>
      </c>
      <c r="D94" s="80" t="s">
        <v>748</v>
      </c>
      <c r="E94" s="177" t="s">
        <v>4213</v>
      </c>
      <c r="F94" s="176" t="s">
        <v>4028</v>
      </c>
      <c r="G94" s="181" t="s">
        <v>203</v>
      </c>
      <c r="H94" s="80"/>
      <c r="I94" s="177" t="s">
        <v>4159</v>
      </c>
      <c r="J94" s="80"/>
      <c r="K94" s="80" t="s">
        <v>894</v>
      </c>
      <c r="L94" s="80" t="s">
        <v>747</v>
      </c>
      <c r="M94" s="80" t="s">
        <v>4210</v>
      </c>
      <c r="N94" s="80" t="s">
        <v>746</v>
      </c>
      <c r="O94" s="80" t="s">
        <v>743</v>
      </c>
      <c r="P94" s="80"/>
      <c r="Q94" s="80"/>
      <c r="R94" s="80"/>
      <c r="S94" s="80"/>
      <c r="T94" s="178" t="str" cm="1">
        <f t="array" ref="T9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94" s="206">
        <v>2.5</v>
      </c>
      <c r="V94" s="80"/>
      <c r="W94" s="80"/>
      <c r="X94" s="80"/>
      <c r="Y94" s="80"/>
      <c r="Z94" s="80"/>
      <c r="AA94" s="80"/>
      <c r="AB94" s="80"/>
      <c r="AC94" s="80"/>
      <c r="AD94" s="80"/>
      <c r="AE94" s="80"/>
      <c r="AF94" s="80"/>
      <c r="AG94" s="80"/>
      <c r="AH94" s="80" t="s">
        <v>751</v>
      </c>
      <c r="AI94" s="80"/>
      <c r="AJ94" s="80"/>
      <c r="AK94" s="80"/>
      <c r="AL94" s="80"/>
      <c r="AM94" s="80"/>
      <c r="AN94" s="80"/>
      <c r="AO94" s="80"/>
      <c r="AP94" s="175" t="s">
        <v>36</v>
      </c>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177" t="s">
        <v>925</v>
      </c>
      <c r="BZ94" s="80"/>
      <c r="CA94" s="80"/>
      <c r="CB94" s="80"/>
      <c r="CC94" s="80"/>
      <c r="CD94" s="80"/>
      <c r="CE94" s="80"/>
      <c r="CF94" s="80"/>
      <c r="CG94" s="80"/>
    </row>
    <row r="95" spans="1:85" s="145" customFormat="1" ht="14.5" customHeight="1">
      <c r="A95" s="85" t="s">
        <v>909</v>
      </c>
      <c r="B95" s="85">
        <v>91</v>
      </c>
      <c r="C95" s="234" t="s">
        <v>3445</v>
      </c>
      <c r="D95" s="175"/>
      <c r="E95" s="177" t="s">
        <v>4213</v>
      </c>
      <c r="F95" s="176" t="s">
        <v>4028</v>
      </c>
      <c r="G95" s="181" t="s">
        <v>203</v>
      </c>
      <c r="H95" s="175"/>
      <c r="I95" s="177" t="s">
        <v>4159</v>
      </c>
      <c r="J95" s="179"/>
      <c r="K95" s="175" t="s">
        <v>3653</v>
      </c>
      <c r="L95" s="175" t="s">
        <v>747</v>
      </c>
      <c r="M95" s="175" t="s">
        <v>4210</v>
      </c>
      <c r="N95" s="175" t="s">
        <v>747</v>
      </c>
      <c r="O95" s="175" t="s">
        <v>224</v>
      </c>
      <c r="P95" s="175" t="s">
        <v>203</v>
      </c>
      <c r="Q95" s="175"/>
      <c r="R95" s="175" t="s">
        <v>3657</v>
      </c>
      <c r="S95" s="175"/>
      <c r="T95" s="181" t="s">
        <v>471</v>
      </c>
      <c r="U95" s="186" t="s">
        <v>471</v>
      </c>
      <c r="V95" s="179"/>
      <c r="W95" s="80" t="s">
        <v>467</v>
      </c>
      <c r="X95" s="80"/>
      <c r="Y95" s="80"/>
      <c r="Z95" s="80" t="s">
        <v>3446</v>
      </c>
      <c r="AA95" s="80"/>
      <c r="AB95" s="80"/>
      <c r="AC95" s="80"/>
      <c r="AD95" s="80" t="s">
        <v>443</v>
      </c>
      <c r="AE95" s="80" t="s">
        <v>3446</v>
      </c>
      <c r="AF95" s="175" t="s">
        <v>3667</v>
      </c>
      <c r="AG95" s="175"/>
      <c r="AH95" s="175" t="s">
        <v>3446</v>
      </c>
      <c r="AI95" s="175" t="s">
        <v>3446</v>
      </c>
      <c r="AJ95" s="175" t="s">
        <v>447</v>
      </c>
      <c r="AK95" s="175" t="s">
        <v>3446</v>
      </c>
      <c r="AL95" s="175" t="s">
        <v>450</v>
      </c>
      <c r="AM95" s="175"/>
      <c r="AN95" s="175"/>
      <c r="AO95" s="175" t="s">
        <v>2852</v>
      </c>
      <c r="AP95" s="175" t="s">
        <v>27</v>
      </c>
      <c r="AQ95" s="175" t="s">
        <v>3446</v>
      </c>
      <c r="AR95" s="175" t="s">
        <v>3446</v>
      </c>
      <c r="AS95" s="175" t="s">
        <v>3446</v>
      </c>
      <c r="AT95" s="175" t="s">
        <v>3446</v>
      </c>
      <c r="AU95" s="175" t="s">
        <v>3446</v>
      </c>
      <c r="AV95" s="175" t="s">
        <v>3446</v>
      </c>
      <c r="AW95" s="175" t="s">
        <v>3446</v>
      </c>
      <c r="AX95" s="175"/>
      <c r="AY95" s="175"/>
      <c r="AZ95" s="80" t="s">
        <v>3446</v>
      </c>
      <c r="BA95" s="80" t="s">
        <v>3446</v>
      </c>
      <c r="BB95" s="80" t="s">
        <v>3446</v>
      </c>
      <c r="BC95" s="80" t="s">
        <v>2621</v>
      </c>
      <c r="BD95" s="175"/>
      <c r="BE95" s="175" t="s">
        <v>3446</v>
      </c>
      <c r="BF95" s="175" t="s">
        <v>3446</v>
      </c>
      <c r="BG95" s="175" t="s">
        <v>2621</v>
      </c>
      <c r="BH95" s="175"/>
      <c r="BI95" s="175" t="s">
        <v>3446</v>
      </c>
      <c r="BJ95" s="175" t="s">
        <v>3446</v>
      </c>
      <c r="BK95" s="175" t="s">
        <v>3446</v>
      </c>
      <c r="BL95" s="175" t="s">
        <v>3446</v>
      </c>
      <c r="BM95" s="175" t="s">
        <v>450</v>
      </c>
      <c r="BN95" s="175" t="s">
        <v>3446</v>
      </c>
      <c r="BO95" s="175" t="s">
        <v>747</v>
      </c>
      <c r="BP95" s="175" t="s">
        <v>3446</v>
      </c>
      <c r="BQ95" s="175" t="s">
        <v>3446</v>
      </c>
      <c r="BR95" s="175"/>
      <c r="BS95" s="175"/>
      <c r="BT95" s="175"/>
      <c r="BU95" s="175"/>
      <c r="BV95" s="175"/>
      <c r="BW95" s="175"/>
      <c r="BX95" s="175"/>
      <c r="BY95" s="177" t="s">
        <v>925</v>
      </c>
      <c r="BZ95" s="175"/>
      <c r="CA95" s="175"/>
      <c r="CB95" s="175"/>
      <c r="CC95" s="175" t="s">
        <v>3697</v>
      </c>
      <c r="CD95" s="175"/>
      <c r="CE95" s="175"/>
      <c r="CF95" s="175"/>
      <c r="CG95" s="175"/>
    </row>
    <row r="96" spans="1:85" s="145" customFormat="1" ht="14.5" customHeight="1">
      <c r="A96" s="85" t="s">
        <v>910</v>
      </c>
      <c r="B96" s="85">
        <v>92</v>
      </c>
      <c r="C96" s="192" t="s">
        <v>3963</v>
      </c>
      <c r="D96" s="80" t="s">
        <v>837</v>
      </c>
      <c r="E96" s="177" t="s">
        <v>4213</v>
      </c>
      <c r="F96" s="176" t="s">
        <v>3515</v>
      </c>
      <c r="G96" s="178" t="s">
        <v>224</v>
      </c>
      <c r="H96" s="80"/>
      <c r="I96" s="177" t="s">
        <v>4159</v>
      </c>
      <c r="J96" s="80"/>
      <c r="K96" s="80" t="s">
        <v>889</v>
      </c>
      <c r="L96" s="80" t="s">
        <v>824</v>
      </c>
      <c r="M96" s="80" t="s">
        <v>4211</v>
      </c>
      <c r="N96" s="80" t="s">
        <v>836</v>
      </c>
      <c r="O96" s="80" t="s">
        <v>715</v>
      </c>
      <c r="P96" s="80"/>
      <c r="Q96" s="80"/>
      <c r="R96" s="80"/>
      <c r="S96" s="187" t="s">
        <v>3967</v>
      </c>
      <c r="T96" s="178" t="str" cm="1">
        <f t="array" ref="T9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96" s="206">
        <v>83.3</v>
      </c>
      <c r="V96" s="80"/>
      <c r="W96" s="80"/>
      <c r="X96" s="80"/>
      <c r="Y96" s="80"/>
      <c r="Z96" s="80"/>
      <c r="AA96" s="80"/>
      <c r="AB96" s="80"/>
      <c r="AC96" s="80"/>
      <c r="AD96" s="223" t="s">
        <v>4218</v>
      </c>
      <c r="AE96" s="80"/>
      <c r="AF96" s="80"/>
      <c r="AG96" s="80"/>
      <c r="AH96" s="223" t="s">
        <v>4218</v>
      </c>
      <c r="AI96" s="80"/>
      <c r="AJ96" s="80"/>
      <c r="AK96" s="80"/>
      <c r="AL96" s="80"/>
      <c r="AM96" s="80"/>
      <c r="AN96" s="80"/>
      <c r="AO96" s="80"/>
      <c r="AP96" s="175" t="s">
        <v>36</v>
      </c>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177" t="s">
        <v>925</v>
      </c>
      <c r="BZ96" s="80" t="s">
        <v>3968</v>
      </c>
      <c r="CA96" s="80"/>
      <c r="CB96" s="80"/>
      <c r="CC96" s="80"/>
      <c r="CD96" s="80"/>
      <c r="CE96" s="80"/>
      <c r="CF96" s="80"/>
      <c r="CG96" s="80"/>
    </row>
    <row r="97" spans="1:85" s="145" customFormat="1" ht="14.5" customHeight="1">
      <c r="A97" s="85" t="s">
        <v>910</v>
      </c>
      <c r="B97" s="85">
        <v>93</v>
      </c>
      <c r="C97" s="192" t="s">
        <v>817</v>
      </c>
      <c r="D97" s="80" t="s">
        <v>819</v>
      </c>
      <c r="E97" s="177" t="s">
        <v>4213</v>
      </c>
      <c r="F97" s="176" t="s">
        <v>4028</v>
      </c>
      <c r="G97" s="181" t="s">
        <v>203</v>
      </c>
      <c r="H97" s="80"/>
      <c r="I97" s="177" t="s">
        <v>4159</v>
      </c>
      <c r="J97" s="80"/>
      <c r="K97" s="80" t="s">
        <v>889</v>
      </c>
      <c r="L97" s="80" t="s">
        <v>818</v>
      </c>
      <c r="M97" s="80" t="s">
        <v>4212</v>
      </c>
      <c r="N97" s="175" t="s">
        <v>872</v>
      </c>
      <c r="O97" s="80" t="s">
        <v>203</v>
      </c>
      <c r="P97" s="80"/>
      <c r="Q97" s="80"/>
      <c r="R97" s="80" t="s">
        <v>3658</v>
      </c>
      <c r="S97" s="80"/>
      <c r="T97" s="178" t="str" cm="1">
        <f t="array" ref="T9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97" s="206">
        <v>20</v>
      </c>
      <c r="V97" s="80"/>
      <c r="W97" s="80" t="s">
        <v>467</v>
      </c>
      <c r="X97" s="80"/>
      <c r="Y97" s="80"/>
      <c r="Z97" s="80"/>
      <c r="AA97" s="80"/>
      <c r="AB97" s="80"/>
      <c r="AC97" s="80"/>
      <c r="AD97" s="80"/>
      <c r="AE97" s="80" t="s">
        <v>434</v>
      </c>
      <c r="AF97" s="80" t="s">
        <v>3666</v>
      </c>
      <c r="AG97" s="80"/>
      <c r="AH97" s="80" t="s">
        <v>3674</v>
      </c>
      <c r="AI97" s="80"/>
      <c r="AJ97" s="80" t="s">
        <v>450</v>
      </c>
      <c r="AK97" s="80"/>
      <c r="AL97" s="80" t="s">
        <v>450</v>
      </c>
      <c r="AM97" s="80"/>
      <c r="AN97" s="80"/>
      <c r="AO97" s="80"/>
      <c r="AP97" s="175" t="s">
        <v>36</v>
      </c>
      <c r="AQ97" s="80" t="s">
        <v>1327</v>
      </c>
      <c r="AR97" s="80" t="s">
        <v>480</v>
      </c>
      <c r="AS97" s="80" t="s">
        <v>480</v>
      </c>
      <c r="AT97" s="80" t="s">
        <v>1915</v>
      </c>
      <c r="AU97" s="80" t="s">
        <v>3682</v>
      </c>
      <c r="AV97" s="80" t="s">
        <v>2851</v>
      </c>
      <c r="AW97" s="80"/>
      <c r="AX97" s="80"/>
      <c r="AY97" s="80"/>
      <c r="AZ97" s="80" t="s">
        <v>3686</v>
      </c>
      <c r="BA97" s="80" t="s">
        <v>3687</v>
      </c>
      <c r="BB97" s="80" t="s">
        <v>434</v>
      </c>
      <c r="BC97" s="80" t="s">
        <v>2621</v>
      </c>
      <c r="BD97" s="80"/>
      <c r="BE97" s="80" t="s">
        <v>3690</v>
      </c>
      <c r="BF97" s="80" t="s">
        <v>434</v>
      </c>
      <c r="BG97" s="80" t="s">
        <v>2621</v>
      </c>
      <c r="BH97" s="80"/>
      <c r="BI97" s="80"/>
      <c r="BJ97" s="80" t="s">
        <v>3693</v>
      </c>
      <c r="BK97" s="80"/>
      <c r="BL97" s="80"/>
      <c r="BM97" s="80" t="s">
        <v>447</v>
      </c>
      <c r="BN97" s="80" t="s">
        <v>3694</v>
      </c>
      <c r="BO97" s="80"/>
      <c r="BP97" s="80"/>
      <c r="BQ97" s="80"/>
      <c r="BR97" s="80"/>
      <c r="BS97" s="80"/>
      <c r="BT97" s="80"/>
      <c r="BU97" s="80"/>
      <c r="BV97" s="80"/>
      <c r="BW97" s="80"/>
      <c r="BX97" s="80"/>
      <c r="BY97" s="80"/>
      <c r="BZ97" s="80" t="s">
        <v>3696</v>
      </c>
      <c r="CA97" s="80"/>
      <c r="CB97" s="80"/>
      <c r="CC97" s="80" t="s">
        <v>4161</v>
      </c>
      <c r="CD97" s="80"/>
      <c r="CE97" s="80" t="s">
        <v>3701</v>
      </c>
      <c r="CF97" s="80" t="s">
        <v>462</v>
      </c>
      <c r="CG97" s="80" t="s">
        <v>3703</v>
      </c>
    </row>
    <row r="98" spans="1:85" s="145" customFormat="1" ht="14.5" customHeight="1">
      <c r="A98" s="85" t="s">
        <v>87</v>
      </c>
      <c r="B98" s="85">
        <v>94</v>
      </c>
      <c r="C98" s="234" t="s">
        <v>135</v>
      </c>
      <c r="D98" s="175" t="s">
        <v>134</v>
      </c>
      <c r="E98" s="176" t="s">
        <v>4213</v>
      </c>
      <c r="F98" s="176" t="s">
        <v>4028</v>
      </c>
      <c r="G98" s="178" t="s">
        <v>224</v>
      </c>
      <c r="H98" s="175"/>
      <c r="I98" s="175" t="s">
        <v>430</v>
      </c>
      <c r="J98" s="179"/>
      <c r="K98" s="175" t="s">
        <v>53</v>
      </c>
      <c r="L98" s="175" t="s">
        <v>87</v>
      </c>
      <c r="M98" s="175" t="s">
        <v>4210</v>
      </c>
      <c r="N98" s="175"/>
      <c r="O98" s="175" t="s">
        <v>224</v>
      </c>
      <c r="P98" s="175"/>
      <c r="Q98" s="175"/>
      <c r="R98" s="175" t="s">
        <v>25</v>
      </c>
      <c r="S98" s="175"/>
      <c r="T98" s="178" t="str" cm="1">
        <f t="array" ref="T9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98" s="180">
        <v>250</v>
      </c>
      <c r="V98" s="179"/>
      <c r="W98" s="175"/>
      <c r="X98" s="175"/>
      <c r="Y98" s="175"/>
      <c r="Z98" s="175"/>
      <c r="AA98" s="175"/>
      <c r="AB98" s="175"/>
      <c r="AC98" s="175"/>
      <c r="AD98" s="175"/>
      <c r="AE98" s="175"/>
      <c r="AF98" s="175"/>
      <c r="AG98" s="175"/>
      <c r="AH98" s="175"/>
      <c r="AI98" s="175"/>
      <c r="AJ98" s="175"/>
      <c r="AK98" s="175"/>
      <c r="AL98" s="175"/>
      <c r="AM98" s="175"/>
      <c r="AN98" s="175"/>
      <c r="AO98" s="175"/>
      <c r="AP98" s="175" t="s">
        <v>36</v>
      </c>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c r="BM98" s="175"/>
      <c r="BN98" s="175"/>
      <c r="BO98" s="175"/>
      <c r="BP98" s="175"/>
      <c r="BQ98" s="175"/>
      <c r="BR98" s="175"/>
      <c r="BS98" s="175"/>
      <c r="BT98" s="175"/>
      <c r="BU98" s="175"/>
      <c r="BV98" s="175"/>
      <c r="BW98" s="175"/>
      <c r="BX98" s="175"/>
      <c r="BY98" s="177" t="s">
        <v>925</v>
      </c>
      <c r="BZ98" s="175"/>
      <c r="CA98" s="175"/>
      <c r="CB98" s="175"/>
      <c r="CC98" s="175"/>
      <c r="CD98" s="175"/>
      <c r="CE98" s="175"/>
      <c r="CF98" s="175"/>
      <c r="CG98" s="175"/>
    </row>
    <row r="99" spans="1:85" s="145" customFormat="1" ht="14.5" customHeight="1">
      <c r="A99" s="85" t="s">
        <v>910</v>
      </c>
      <c r="B99" s="85">
        <v>95</v>
      </c>
      <c r="C99" s="192" t="s">
        <v>829</v>
      </c>
      <c r="D99" s="80" t="s">
        <v>831</v>
      </c>
      <c r="E99" s="177" t="s">
        <v>4213</v>
      </c>
      <c r="F99" s="176" t="s">
        <v>4028</v>
      </c>
      <c r="G99" s="178" t="s">
        <v>224</v>
      </c>
      <c r="H99" s="80"/>
      <c r="I99" s="177" t="s">
        <v>4159</v>
      </c>
      <c r="J99" s="80"/>
      <c r="K99" s="80" t="s">
        <v>889</v>
      </c>
      <c r="L99" s="80" t="s">
        <v>824</v>
      </c>
      <c r="M99" s="80" t="s">
        <v>4211</v>
      </c>
      <c r="N99" s="80" t="s">
        <v>830</v>
      </c>
      <c r="O99" s="80" t="s">
        <v>715</v>
      </c>
      <c r="P99" s="80"/>
      <c r="Q99" s="80"/>
      <c r="R99" s="80"/>
      <c r="S99" s="80"/>
      <c r="T99" s="178" t="str" cm="1">
        <f t="array" ref="T9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99" s="206">
        <v>8.6</v>
      </c>
      <c r="V99" s="80"/>
      <c r="W99" s="80"/>
      <c r="X99" s="80"/>
      <c r="Y99" s="80"/>
      <c r="Z99" s="80"/>
      <c r="AA99" s="80"/>
      <c r="AB99" s="80"/>
      <c r="AC99" s="80"/>
      <c r="AD99" s="80"/>
      <c r="AE99" s="80"/>
      <c r="AF99" s="80"/>
      <c r="AG99" s="80"/>
      <c r="AH99" s="80" t="s">
        <v>833</v>
      </c>
      <c r="AI99" s="80"/>
      <c r="AJ99" s="80"/>
      <c r="AK99" s="80"/>
      <c r="AL99" s="80"/>
      <c r="AM99" s="80"/>
      <c r="AN99" s="80"/>
      <c r="AO99" s="80"/>
      <c r="AP99" s="175" t="s">
        <v>36</v>
      </c>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row>
    <row r="100" spans="1:85" s="145" customFormat="1" ht="14.5" customHeight="1">
      <c r="A100" s="85" t="s">
        <v>3394</v>
      </c>
      <c r="B100" s="85">
        <v>96</v>
      </c>
      <c r="C100" s="234" t="s">
        <v>3519</v>
      </c>
      <c r="D100" s="183" t="s">
        <v>3363</v>
      </c>
      <c r="E100" s="177" t="s">
        <v>4213</v>
      </c>
      <c r="F100" s="176" t="s">
        <v>3515</v>
      </c>
      <c r="G100" s="178" t="s">
        <v>224</v>
      </c>
      <c r="H100" s="175"/>
      <c r="I100" s="177" t="s">
        <v>4160</v>
      </c>
      <c r="J100" s="179"/>
      <c r="K100" s="175" t="s">
        <v>3395</v>
      </c>
      <c r="L100" s="175" t="s">
        <v>2175</v>
      </c>
      <c r="M100" s="175" t="s">
        <v>4210</v>
      </c>
      <c r="N100" s="183" t="s">
        <v>3396</v>
      </c>
      <c r="O100" s="175" t="s">
        <v>3365</v>
      </c>
      <c r="P100" s="175" t="s">
        <v>3366</v>
      </c>
      <c r="Q100" s="175"/>
      <c r="R100" s="175" t="s">
        <v>3367</v>
      </c>
      <c r="S100" s="175"/>
      <c r="T100" s="178" t="str" cm="1">
        <f t="array" ref="T10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00" s="180">
        <v>20.5</v>
      </c>
      <c r="V100" s="179"/>
      <c r="W100" s="175" t="s">
        <v>1059</v>
      </c>
      <c r="X100" s="175" t="s">
        <v>3368</v>
      </c>
      <c r="Y100" s="175" t="s">
        <v>3369</v>
      </c>
      <c r="Z100" s="175" t="s">
        <v>3372</v>
      </c>
      <c r="AA100" s="175"/>
      <c r="AB100" s="175"/>
      <c r="AC100" s="175" t="s">
        <v>3373</v>
      </c>
      <c r="AD100" s="175"/>
      <c r="AE100" s="175"/>
      <c r="AF100" s="175"/>
      <c r="AG100" s="175"/>
      <c r="AH100" s="175" t="s">
        <v>3374</v>
      </c>
      <c r="AI100" s="175" t="s">
        <v>3375</v>
      </c>
      <c r="AJ100" s="175"/>
      <c r="AK100" s="175"/>
      <c r="AL100" s="175"/>
      <c r="AM100" s="175"/>
      <c r="AN100" s="175"/>
      <c r="AO100" s="175" t="s">
        <v>451</v>
      </c>
      <c r="AP100" s="175" t="s">
        <v>45</v>
      </c>
      <c r="AQ100" s="175">
        <v>2022</v>
      </c>
      <c r="AR100" s="175">
        <v>2023</v>
      </c>
      <c r="AS100" s="175" t="s">
        <v>2005</v>
      </c>
      <c r="AT100" s="175" t="s">
        <v>3377</v>
      </c>
      <c r="AU100" s="175" t="s">
        <v>1964</v>
      </c>
      <c r="AV100" s="175">
        <v>2023</v>
      </c>
      <c r="AW100" s="175"/>
      <c r="AX100" s="175" t="s">
        <v>3378</v>
      </c>
      <c r="AY100" s="175"/>
      <c r="AZ100" s="175" t="s">
        <v>3376</v>
      </c>
      <c r="BA100" s="175"/>
      <c r="BB100" s="175"/>
      <c r="BC100" s="175"/>
      <c r="BD100" s="175"/>
      <c r="BE100" s="175"/>
      <c r="BF100" s="175"/>
      <c r="BG100" s="175" t="s">
        <v>3370</v>
      </c>
      <c r="BH100" s="175" t="s">
        <v>3371</v>
      </c>
      <c r="BI100" s="175"/>
      <c r="BJ100" s="175"/>
      <c r="BK100" s="175"/>
      <c r="BL100" s="175"/>
      <c r="BM100" s="175"/>
      <c r="BN100" s="175"/>
      <c r="BO100" s="175"/>
      <c r="BP100" s="175"/>
      <c r="BQ100" s="175"/>
      <c r="BR100" s="175"/>
      <c r="BS100" s="175"/>
      <c r="BT100" s="175"/>
      <c r="BU100" s="175"/>
      <c r="BV100" s="175"/>
      <c r="BW100" s="175"/>
      <c r="BX100" s="175"/>
      <c r="BY100" s="177" t="s">
        <v>925</v>
      </c>
      <c r="BZ100" s="175" t="s">
        <v>3379</v>
      </c>
      <c r="CA100" s="175" t="s">
        <v>3380</v>
      </c>
      <c r="CB100" s="175" t="s">
        <v>3381</v>
      </c>
      <c r="CC100" s="175" t="s">
        <v>3382</v>
      </c>
      <c r="CD100" s="175" t="s">
        <v>3383</v>
      </c>
      <c r="CE100" s="175" t="s">
        <v>3384</v>
      </c>
      <c r="CF100" s="175"/>
      <c r="CG100" s="183" t="s">
        <v>3385</v>
      </c>
    </row>
    <row r="101" spans="1:85" s="145" customFormat="1" ht="14.5" customHeight="1">
      <c r="A101" s="85" t="s">
        <v>87</v>
      </c>
      <c r="B101" s="85">
        <v>97</v>
      </c>
      <c r="C101" s="234" t="s">
        <v>117</v>
      </c>
      <c r="D101" s="175" t="s">
        <v>116</v>
      </c>
      <c r="E101" s="176" t="s">
        <v>4213</v>
      </c>
      <c r="F101" s="176" t="s">
        <v>4028</v>
      </c>
      <c r="G101" s="178" t="s">
        <v>242</v>
      </c>
      <c r="H101" s="175"/>
      <c r="I101" s="175" t="s">
        <v>430</v>
      </c>
      <c r="J101" s="179"/>
      <c r="K101" s="175" t="s">
        <v>53</v>
      </c>
      <c r="L101" s="175" t="s">
        <v>87</v>
      </c>
      <c r="M101" s="175" t="s">
        <v>4210</v>
      </c>
      <c r="N101" s="175"/>
      <c r="O101" s="175"/>
      <c r="P101" s="175"/>
      <c r="Q101" s="175"/>
      <c r="R101" s="175" t="s">
        <v>25</v>
      </c>
      <c r="S101" s="175"/>
      <c r="T101" s="178" t="str" cm="1">
        <f t="array" ref="T10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01" s="180">
        <v>400</v>
      </c>
      <c r="V101" s="179"/>
      <c r="W101" s="175"/>
      <c r="X101" s="175"/>
      <c r="Y101" s="175"/>
      <c r="Z101" s="175"/>
      <c r="AA101" s="175"/>
      <c r="AB101" s="175"/>
      <c r="AC101" s="175"/>
      <c r="AD101" s="175"/>
      <c r="AE101" s="175"/>
      <c r="AF101" s="175"/>
      <c r="AG101" s="175"/>
      <c r="AH101" s="175"/>
      <c r="AI101" s="175"/>
      <c r="AJ101" s="175"/>
      <c r="AK101" s="175"/>
      <c r="AL101" s="175"/>
      <c r="AM101" s="175"/>
      <c r="AN101" s="175"/>
      <c r="AO101" s="175"/>
      <c r="AP101" s="175" t="s">
        <v>36</v>
      </c>
      <c r="AQ101" s="175"/>
      <c r="AR101" s="175"/>
      <c r="AS101" s="175"/>
      <c r="AT101" s="175"/>
      <c r="AU101" s="175"/>
      <c r="AV101" s="175"/>
      <c r="AW101" s="175"/>
      <c r="AX101" s="175"/>
      <c r="AY101" s="175"/>
      <c r="AZ101" s="175"/>
      <c r="BA101" s="175"/>
      <c r="BB101" s="175"/>
      <c r="BC101" s="175"/>
      <c r="BD101" s="175"/>
      <c r="BE101" s="175"/>
      <c r="BF101" s="175"/>
      <c r="BG101" s="175"/>
      <c r="BH101" s="175"/>
      <c r="BI101" s="175"/>
      <c r="BJ101" s="175"/>
      <c r="BK101" s="175"/>
      <c r="BL101" s="175"/>
      <c r="BM101" s="175"/>
      <c r="BN101" s="175"/>
      <c r="BO101" s="175"/>
      <c r="BP101" s="175"/>
      <c r="BQ101" s="175"/>
      <c r="BR101" s="175"/>
      <c r="BS101" s="175"/>
      <c r="BT101" s="175"/>
      <c r="BU101" s="175"/>
      <c r="BV101" s="175"/>
      <c r="BW101" s="175"/>
      <c r="BX101" s="175"/>
      <c r="BY101" s="175" t="s">
        <v>489</v>
      </c>
      <c r="BZ101" s="175"/>
      <c r="CA101" s="175"/>
      <c r="CB101" s="175"/>
      <c r="CC101" s="175"/>
      <c r="CD101" s="175"/>
      <c r="CE101" s="175"/>
      <c r="CF101" s="175"/>
      <c r="CG101" s="175"/>
    </row>
    <row r="102" spans="1:85" s="145" customFormat="1" ht="14.5" customHeight="1">
      <c r="A102" s="85" t="s">
        <v>909</v>
      </c>
      <c r="B102" s="85">
        <v>98</v>
      </c>
      <c r="C102" s="236" t="s">
        <v>1079</v>
      </c>
      <c r="D102" s="184" t="s">
        <v>2641</v>
      </c>
      <c r="E102" s="177" t="s">
        <v>1041</v>
      </c>
      <c r="F102" s="177" t="s">
        <v>3516</v>
      </c>
      <c r="G102" s="178" t="s">
        <v>224</v>
      </c>
      <c r="H102" s="177"/>
      <c r="I102" s="177" t="s">
        <v>4160</v>
      </c>
      <c r="J102" s="80" t="s">
        <v>2640</v>
      </c>
      <c r="K102" s="177" t="s">
        <v>2523</v>
      </c>
      <c r="L102" s="80" t="s">
        <v>1088</v>
      </c>
      <c r="M102" s="80" t="s">
        <v>4210</v>
      </c>
      <c r="N102" s="80" t="s">
        <v>2991</v>
      </c>
      <c r="O102" s="184" t="s">
        <v>224</v>
      </c>
      <c r="P102" s="177" t="s">
        <v>2638</v>
      </c>
      <c r="Q102" s="80" t="s">
        <v>224</v>
      </c>
      <c r="R102" s="177" t="s">
        <v>2381</v>
      </c>
      <c r="S102" s="80" t="s">
        <v>2102</v>
      </c>
      <c r="T102" s="178" t="str" cm="1">
        <f t="array" ref="T10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102" s="182">
        <v>7500</v>
      </c>
      <c r="V102" s="80" t="s">
        <v>2413</v>
      </c>
      <c r="W102" s="80" t="s">
        <v>467</v>
      </c>
      <c r="X102" s="80"/>
      <c r="Y102" s="80"/>
      <c r="Z102" s="80" t="s">
        <v>2198</v>
      </c>
      <c r="AA102" s="80"/>
      <c r="AB102" s="80"/>
      <c r="AC102" s="80"/>
      <c r="AD102" s="80"/>
      <c r="AE102" s="80"/>
      <c r="AF102" s="80" t="s">
        <v>2636</v>
      </c>
      <c r="AG102" s="80" t="s">
        <v>2635</v>
      </c>
      <c r="AH102" s="80" t="s">
        <v>2634</v>
      </c>
      <c r="AI102" s="80"/>
      <c r="AJ102" s="80" t="s">
        <v>447</v>
      </c>
      <c r="AK102" s="80" t="s">
        <v>2633</v>
      </c>
      <c r="AL102" s="80" t="s">
        <v>450</v>
      </c>
      <c r="AM102" s="80"/>
      <c r="AN102" s="80" t="s">
        <v>450</v>
      </c>
      <c r="AO102" s="80" t="s">
        <v>2632</v>
      </c>
      <c r="AP102" s="175" t="s">
        <v>36</v>
      </c>
      <c r="AQ102" s="80">
        <v>20202022</v>
      </c>
      <c r="AR102" s="80">
        <v>20222023</v>
      </c>
      <c r="AS102" s="80">
        <v>20232024</v>
      </c>
      <c r="AT102" s="80">
        <v>20242027</v>
      </c>
      <c r="AU102" s="80">
        <v>20272057</v>
      </c>
      <c r="AV102" s="80" t="s">
        <v>2631</v>
      </c>
      <c r="AW102" s="80"/>
      <c r="AX102" s="80"/>
      <c r="AY102" s="80"/>
      <c r="AZ102" s="187" t="s">
        <v>2630</v>
      </c>
      <c r="BA102" s="80" t="s">
        <v>2629</v>
      </c>
      <c r="BB102" s="80" t="s">
        <v>2628</v>
      </c>
      <c r="BC102" s="80" t="s">
        <v>502</v>
      </c>
      <c r="BD102" s="80" t="s">
        <v>2620</v>
      </c>
      <c r="BE102" s="187" t="s">
        <v>2627</v>
      </c>
      <c r="BF102" s="80" t="s">
        <v>2626</v>
      </c>
      <c r="BG102" s="80" t="s">
        <v>502</v>
      </c>
      <c r="BH102" s="80" t="s">
        <v>2620</v>
      </c>
      <c r="BI102" s="80" t="s">
        <v>2625</v>
      </c>
      <c r="BJ102" s="80" t="s">
        <v>2624</v>
      </c>
      <c r="BK102" s="80"/>
      <c r="BL102" s="80"/>
      <c r="BM102" s="80"/>
      <c r="BN102" s="80"/>
      <c r="BO102" s="80"/>
      <c r="BP102" s="80"/>
      <c r="BQ102" s="80"/>
      <c r="BR102" s="80"/>
      <c r="BS102" s="80"/>
      <c r="BT102" s="80" t="s">
        <v>447</v>
      </c>
      <c r="BU102" s="80" t="s">
        <v>2623</v>
      </c>
      <c r="BV102" s="80" t="s">
        <v>2622</v>
      </c>
      <c r="BW102" s="80" t="s">
        <v>2621</v>
      </c>
      <c r="BX102" s="80" t="s">
        <v>2620</v>
      </c>
      <c r="BY102" s="177" t="s">
        <v>925</v>
      </c>
      <c r="BZ102" s="80"/>
      <c r="CA102" s="80" t="s">
        <v>2618</v>
      </c>
      <c r="CB102" s="80" t="s">
        <v>2618</v>
      </c>
      <c r="CC102" s="80" t="s">
        <v>2617</v>
      </c>
      <c r="CD102" s="80" t="s">
        <v>434</v>
      </c>
      <c r="CE102" s="80" t="s">
        <v>2616</v>
      </c>
      <c r="CF102" s="80" t="s">
        <v>462</v>
      </c>
      <c r="CG102" s="80" t="s">
        <v>2615</v>
      </c>
    </row>
    <row r="103" spans="1:85" s="145" customFormat="1" ht="14.5" customHeight="1">
      <c r="A103" s="85" t="s">
        <v>205</v>
      </c>
      <c r="B103" s="85">
        <v>99</v>
      </c>
      <c r="C103" s="234" t="s">
        <v>235</v>
      </c>
      <c r="D103" s="175"/>
      <c r="E103" s="176" t="s">
        <v>4213</v>
      </c>
      <c r="F103" s="176" t="s">
        <v>4028</v>
      </c>
      <c r="G103" s="181" t="s">
        <v>203</v>
      </c>
      <c r="H103" s="175">
        <v>6</v>
      </c>
      <c r="I103" s="175" t="s">
        <v>430</v>
      </c>
      <c r="J103" s="179"/>
      <c r="K103" s="175" t="s">
        <v>26</v>
      </c>
      <c r="L103" s="175" t="s">
        <v>587</v>
      </c>
      <c r="M103" s="175" t="s">
        <v>4210</v>
      </c>
      <c r="N103" s="175"/>
      <c r="O103" s="175" t="s">
        <v>203</v>
      </c>
      <c r="P103" s="175" t="s">
        <v>234</v>
      </c>
      <c r="Q103" s="175"/>
      <c r="R103" s="175" t="s">
        <v>63</v>
      </c>
      <c r="S103" s="175"/>
      <c r="T103" s="178" t="str" cm="1">
        <f t="array" ref="T10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03" s="180">
        <v>12000</v>
      </c>
      <c r="V103" s="179"/>
      <c r="W103" s="175"/>
      <c r="X103" s="175"/>
      <c r="Y103" s="175"/>
      <c r="Z103" s="175"/>
      <c r="AA103" s="175"/>
      <c r="AB103" s="175"/>
      <c r="AC103" s="175"/>
      <c r="AD103" s="175"/>
      <c r="AE103" s="175"/>
      <c r="AF103" s="175"/>
      <c r="AG103" s="175"/>
      <c r="AH103" s="175"/>
      <c r="AI103" s="175"/>
      <c r="AJ103" s="175"/>
      <c r="AK103" s="175"/>
      <c r="AL103" s="175"/>
      <c r="AM103" s="175"/>
      <c r="AN103" s="175"/>
      <c r="AO103" s="175"/>
      <c r="AP103" s="175" t="s">
        <v>36</v>
      </c>
      <c r="AQ103" s="175"/>
      <c r="AR103" s="175"/>
      <c r="AS103" s="175"/>
      <c r="AT103" s="175"/>
      <c r="AU103" s="175"/>
      <c r="AV103" s="175"/>
      <c r="AW103" s="175"/>
      <c r="AX103" s="175"/>
      <c r="AY103" s="175"/>
      <c r="AZ103" s="175"/>
      <c r="BA103" s="175"/>
      <c r="BB103" s="175"/>
      <c r="BC103" s="175"/>
      <c r="BD103" s="175"/>
      <c r="BE103" s="175"/>
      <c r="BF103" s="175"/>
      <c r="BG103" s="175"/>
      <c r="BH103" s="175"/>
      <c r="BI103" s="175"/>
      <c r="BJ103" s="175"/>
      <c r="BK103" s="175"/>
      <c r="BL103" s="175"/>
      <c r="BM103" s="175"/>
      <c r="BN103" s="175"/>
      <c r="BO103" s="175"/>
      <c r="BP103" s="175"/>
      <c r="BQ103" s="175"/>
      <c r="BR103" s="175"/>
      <c r="BS103" s="175"/>
      <c r="BT103" s="175"/>
      <c r="BU103" s="175"/>
      <c r="BV103" s="175"/>
      <c r="BW103" s="175"/>
      <c r="BX103" s="175"/>
      <c r="BY103" s="175"/>
      <c r="BZ103" s="175"/>
      <c r="CA103" s="175"/>
      <c r="CB103" s="175"/>
      <c r="CC103" s="175"/>
      <c r="CD103" s="175"/>
      <c r="CE103" s="175"/>
      <c r="CF103" s="175"/>
      <c r="CG103" s="175"/>
    </row>
    <row r="104" spans="1:85" s="145" customFormat="1" ht="14.5" customHeight="1">
      <c r="A104" s="85" t="s">
        <v>909</v>
      </c>
      <c r="B104" s="85">
        <v>100</v>
      </c>
      <c r="C104" s="192" t="s">
        <v>907</v>
      </c>
      <c r="D104" s="80" t="s">
        <v>914</v>
      </c>
      <c r="E104" s="176" t="s">
        <v>4213</v>
      </c>
      <c r="F104" s="176" t="s">
        <v>4028</v>
      </c>
      <c r="G104" s="181" t="s">
        <v>203</v>
      </c>
      <c r="H104" s="80"/>
      <c r="I104" s="177" t="s">
        <v>430</v>
      </c>
      <c r="J104" s="80" t="s">
        <v>450</v>
      </c>
      <c r="K104" s="220" t="s">
        <v>987</v>
      </c>
      <c r="L104" s="175" t="s">
        <v>87</v>
      </c>
      <c r="M104" s="175" t="s">
        <v>4210</v>
      </c>
      <c r="N104" s="80" t="s">
        <v>3130</v>
      </c>
      <c r="O104" s="220" t="s">
        <v>203</v>
      </c>
      <c r="P104" s="80" t="s">
        <v>988</v>
      </c>
      <c r="Q104" s="80" t="s">
        <v>989</v>
      </c>
      <c r="R104" s="80" t="s">
        <v>918</v>
      </c>
      <c r="S104" s="80">
        <v>0</v>
      </c>
      <c r="T104" s="181" t="s">
        <v>471</v>
      </c>
      <c r="U104" s="186" t="s">
        <v>471</v>
      </c>
      <c r="V104" s="80"/>
      <c r="W104" s="80"/>
      <c r="X104" s="80"/>
      <c r="Y104" s="80"/>
      <c r="Z104" s="80"/>
      <c r="AA104" s="80"/>
      <c r="AB104" s="80"/>
      <c r="AC104" s="80"/>
      <c r="AD104" s="80"/>
      <c r="AE104" s="80"/>
      <c r="AF104" s="80" t="s">
        <v>539</v>
      </c>
      <c r="AG104" s="80" t="s">
        <v>539</v>
      </c>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t="s">
        <v>539</v>
      </c>
      <c r="BX104" s="80"/>
      <c r="BY104" s="80" t="s">
        <v>539</v>
      </c>
      <c r="BZ104" s="80" t="s">
        <v>539</v>
      </c>
      <c r="CA104" s="80">
        <v>0</v>
      </c>
      <c r="CB104" s="80">
        <v>0</v>
      </c>
      <c r="CC104" s="80" t="s">
        <v>539</v>
      </c>
      <c r="CD104" s="80">
        <v>0</v>
      </c>
      <c r="CE104" s="80">
        <v>0</v>
      </c>
      <c r="CF104" s="80">
        <v>0</v>
      </c>
      <c r="CG104" s="80">
        <v>0</v>
      </c>
    </row>
    <row r="105" spans="1:85" s="145" customFormat="1" ht="14.5" customHeight="1">
      <c r="A105" s="85" t="s">
        <v>205</v>
      </c>
      <c r="B105" s="85">
        <v>101</v>
      </c>
      <c r="C105" s="234" t="s">
        <v>304</v>
      </c>
      <c r="D105" s="175" t="s">
        <v>303</v>
      </c>
      <c r="E105" s="176" t="s">
        <v>1041</v>
      </c>
      <c r="F105" s="176" t="s">
        <v>4028</v>
      </c>
      <c r="G105" s="178" t="s">
        <v>242</v>
      </c>
      <c r="H105" s="175"/>
      <c r="I105" s="175" t="s">
        <v>430</v>
      </c>
      <c r="J105" s="179"/>
      <c r="K105" s="175" t="s">
        <v>41</v>
      </c>
      <c r="L105" s="175" t="s">
        <v>466</v>
      </c>
      <c r="M105" s="175" t="s">
        <v>4210</v>
      </c>
      <c r="N105" s="175"/>
      <c r="O105" s="175" t="s">
        <v>241</v>
      </c>
      <c r="P105" s="175" t="s">
        <v>240</v>
      </c>
      <c r="Q105" s="175"/>
      <c r="R105" s="175" t="s">
        <v>63</v>
      </c>
      <c r="S105" s="175"/>
      <c r="T105" s="178" t="str" cm="1">
        <f t="array" ref="T10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05" s="180">
        <v>60</v>
      </c>
      <c r="V105" s="179"/>
      <c r="W105" s="175"/>
      <c r="X105" s="175"/>
      <c r="Y105" s="175"/>
      <c r="Z105" s="175"/>
      <c r="AA105" s="175"/>
      <c r="AB105" s="175"/>
      <c r="AC105" s="175"/>
      <c r="AD105" s="175"/>
      <c r="AE105" s="175"/>
      <c r="AF105" s="175"/>
      <c r="AG105" s="175"/>
      <c r="AH105" s="175"/>
      <c r="AI105" s="175"/>
      <c r="AJ105" s="175"/>
      <c r="AK105" s="175"/>
      <c r="AL105" s="175"/>
      <c r="AM105" s="175"/>
      <c r="AN105" s="175"/>
      <c r="AO105" s="175"/>
      <c r="AP105" s="175" t="s">
        <v>36</v>
      </c>
      <c r="AQ105" s="175"/>
      <c r="AR105" s="175"/>
      <c r="AS105" s="175"/>
      <c r="AT105" s="175"/>
      <c r="AU105" s="175"/>
      <c r="AV105" s="175"/>
      <c r="AW105" s="175"/>
      <c r="AX105" s="175"/>
      <c r="AY105" s="175"/>
      <c r="AZ105" s="175"/>
      <c r="BA105" s="175"/>
      <c r="BB105" s="175"/>
      <c r="BC105" s="175"/>
      <c r="BD105" s="175"/>
      <c r="BE105" s="175"/>
      <c r="BF105" s="175"/>
      <c r="BG105" s="175"/>
      <c r="BH105" s="175"/>
      <c r="BI105" s="175"/>
      <c r="BJ105" s="175"/>
      <c r="BK105" s="175"/>
      <c r="BL105" s="175"/>
      <c r="BM105" s="175"/>
      <c r="BN105" s="175"/>
      <c r="BO105" s="175"/>
      <c r="BP105" s="175"/>
      <c r="BQ105" s="175"/>
      <c r="BR105" s="175"/>
      <c r="BS105" s="175"/>
      <c r="BT105" s="175"/>
      <c r="BU105" s="175"/>
      <c r="BV105" s="175"/>
      <c r="BW105" s="175"/>
      <c r="BX105" s="175"/>
      <c r="BY105" s="175" t="s">
        <v>489</v>
      </c>
      <c r="BZ105" s="175"/>
      <c r="CA105" s="175"/>
      <c r="CB105" s="175"/>
      <c r="CC105" s="175"/>
      <c r="CD105" s="175"/>
      <c r="CE105" s="175"/>
      <c r="CF105" s="175"/>
      <c r="CG105" s="175"/>
    </row>
    <row r="106" spans="1:85" s="145" customFormat="1" ht="14.5" customHeight="1">
      <c r="A106" s="85" t="s">
        <v>205</v>
      </c>
      <c r="B106" s="85">
        <v>102</v>
      </c>
      <c r="C106" s="234" t="s">
        <v>252</v>
      </c>
      <c r="D106" s="175"/>
      <c r="E106" s="176" t="s">
        <v>4213</v>
      </c>
      <c r="F106" s="176" t="s">
        <v>4028</v>
      </c>
      <c r="G106" s="178" t="s">
        <v>242</v>
      </c>
      <c r="H106" s="175"/>
      <c r="I106" s="175" t="s">
        <v>430</v>
      </c>
      <c r="J106" s="179"/>
      <c r="K106" s="175" t="s">
        <v>26</v>
      </c>
      <c r="L106" s="175" t="s">
        <v>582</v>
      </c>
      <c r="M106" s="175" t="s">
        <v>4210</v>
      </c>
      <c r="N106" s="175"/>
      <c r="O106" s="175" t="s">
        <v>241</v>
      </c>
      <c r="P106" s="175" t="s">
        <v>240</v>
      </c>
      <c r="Q106" s="175"/>
      <c r="R106" s="175" t="s">
        <v>63</v>
      </c>
      <c r="S106" s="175"/>
      <c r="T106" s="178" t="str" cm="1">
        <f t="array" ref="T10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06" s="180">
        <v>4</v>
      </c>
      <c r="V106" s="179"/>
      <c r="W106" s="175"/>
      <c r="X106" s="175"/>
      <c r="Y106" s="175"/>
      <c r="Z106" s="175"/>
      <c r="AA106" s="175"/>
      <c r="AB106" s="175"/>
      <c r="AC106" s="175"/>
      <c r="AD106" s="175"/>
      <c r="AE106" s="175"/>
      <c r="AF106" s="175"/>
      <c r="AG106" s="175"/>
      <c r="AH106" s="175"/>
      <c r="AI106" s="175"/>
      <c r="AJ106" s="175"/>
      <c r="AK106" s="175"/>
      <c r="AL106" s="175"/>
      <c r="AM106" s="175"/>
      <c r="AN106" s="175"/>
      <c r="AO106" s="175"/>
      <c r="AP106" s="175" t="s">
        <v>36</v>
      </c>
      <c r="AQ106" s="175"/>
      <c r="AR106" s="175"/>
      <c r="AS106" s="175"/>
      <c r="AT106" s="175"/>
      <c r="AU106" s="175"/>
      <c r="AV106" s="175"/>
      <c r="AW106" s="175"/>
      <c r="AX106" s="175"/>
      <c r="AY106" s="175"/>
      <c r="AZ106" s="175"/>
      <c r="BA106" s="175"/>
      <c r="BB106" s="175"/>
      <c r="BC106" s="175"/>
      <c r="BD106" s="175"/>
      <c r="BE106" s="175"/>
      <c r="BF106" s="175"/>
      <c r="BG106" s="175"/>
      <c r="BH106" s="175"/>
      <c r="BI106" s="175"/>
      <c r="BJ106" s="175"/>
      <c r="BK106" s="175"/>
      <c r="BL106" s="175"/>
      <c r="BM106" s="175"/>
      <c r="BN106" s="175"/>
      <c r="BO106" s="175"/>
      <c r="BP106" s="175"/>
      <c r="BQ106" s="175"/>
      <c r="BR106" s="175"/>
      <c r="BS106" s="175"/>
      <c r="BT106" s="175"/>
      <c r="BU106" s="175"/>
      <c r="BV106" s="175"/>
      <c r="BW106" s="175"/>
      <c r="BX106" s="175"/>
      <c r="BY106" s="175"/>
      <c r="BZ106" s="175"/>
      <c r="CA106" s="175"/>
      <c r="CB106" s="175"/>
      <c r="CC106" s="175"/>
      <c r="CD106" s="175"/>
      <c r="CE106" s="175"/>
      <c r="CF106" s="175"/>
      <c r="CG106" s="175"/>
    </row>
    <row r="107" spans="1:85" s="145" customFormat="1" ht="14.5" customHeight="1">
      <c r="A107" s="85" t="s">
        <v>205</v>
      </c>
      <c r="B107" s="85">
        <v>103</v>
      </c>
      <c r="C107" s="234" t="s">
        <v>239</v>
      </c>
      <c r="D107" s="175"/>
      <c r="E107" s="176" t="s">
        <v>4213</v>
      </c>
      <c r="F107" s="176" t="s">
        <v>4028</v>
      </c>
      <c r="G107" s="178" t="s">
        <v>4158</v>
      </c>
      <c r="H107" s="175">
        <v>6</v>
      </c>
      <c r="I107" s="175" t="s">
        <v>430</v>
      </c>
      <c r="J107" s="179"/>
      <c r="K107" s="175" t="s">
        <v>26</v>
      </c>
      <c r="L107" s="175" t="s">
        <v>586</v>
      </c>
      <c r="M107" s="175" t="s">
        <v>4209</v>
      </c>
      <c r="N107" s="175"/>
      <c r="O107" s="175" t="s">
        <v>237</v>
      </c>
      <c r="P107" s="175" t="s">
        <v>236</v>
      </c>
      <c r="Q107" s="175"/>
      <c r="R107" s="175"/>
      <c r="S107" s="175"/>
      <c r="T107" s="178" t="str" cm="1">
        <f t="array" ref="T10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07" s="180">
        <v>21.625519999999998</v>
      </c>
      <c r="V107" s="179"/>
      <c r="W107" s="175"/>
      <c r="X107" s="175"/>
      <c r="Y107" s="175"/>
      <c r="Z107" s="175"/>
      <c r="AA107" s="175"/>
      <c r="AB107" s="175"/>
      <c r="AC107" s="175"/>
      <c r="AD107" s="175"/>
      <c r="AE107" s="175"/>
      <c r="AF107" s="175"/>
      <c r="AG107" s="175"/>
      <c r="AH107" s="175"/>
      <c r="AI107" s="175"/>
      <c r="AJ107" s="175"/>
      <c r="AK107" s="175"/>
      <c r="AL107" s="175"/>
      <c r="AM107" s="175"/>
      <c r="AN107" s="175"/>
      <c r="AO107" s="175"/>
      <c r="AP107" s="175" t="s">
        <v>27</v>
      </c>
      <c r="AQ107" s="175"/>
      <c r="AR107" s="175"/>
      <c r="AS107" s="175"/>
      <c r="AT107" s="175"/>
      <c r="AU107" s="175"/>
      <c r="AV107" s="175"/>
      <c r="AW107" s="175"/>
      <c r="AX107" s="175"/>
      <c r="AY107" s="175"/>
      <c r="AZ107" s="175"/>
      <c r="BA107" s="175"/>
      <c r="BB107" s="175"/>
      <c r="BC107" s="175"/>
      <c r="BD107" s="175"/>
      <c r="BE107" s="175"/>
      <c r="BF107" s="175"/>
      <c r="BG107" s="175"/>
      <c r="BH107" s="175"/>
      <c r="BI107" s="175"/>
      <c r="BJ107" s="175"/>
      <c r="BK107" s="175"/>
      <c r="BL107" s="175"/>
      <c r="BM107" s="175"/>
      <c r="BN107" s="175"/>
      <c r="BO107" s="175"/>
      <c r="BP107" s="175"/>
      <c r="BQ107" s="175"/>
      <c r="BR107" s="175"/>
      <c r="BS107" s="175"/>
      <c r="BT107" s="175"/>
      <c r="BU107" s="175"/>
      <c r="BV107" s="175"/>
      <c r="BW107" s="175"/>
      <c r="BX107" s="175"/>
      <c r="BY107" s="175"/>
      <c r="BZ107" s="175"/>
      <c r="CA107" s="175"/>
      <c r="CB107" s="175"/>
      <c r="CC107" s="175"/>
      <c r="CD107" s="175"/>
      <c r="CE107" s="175"/>
      <c r="CF107" s="175"/>
      <c r="CG107" s="175"/>
    </row>
    <row r="108" spans="1:85" s="145" customFormat="1" ht="14.5" customHeight="1">
      <c r="A108" s="85" t="s">
        <v>1</v>
      </c>
      <c r="B108" s="85">
        <v>104</v>
      </c>
      <c r="C108" s="234" t="s">
        <v>2</v>
      </c>
      <c r="D108" s="175"/>
      <c r="E108" s="176" t="s">
        <v>4213</v>
      </c>
      <c r="F108" s="176" t="s">
        <v>4028</v>
      </c>
      <c r="G108" s="178" t="s">
        <v>4164</v>
      </c>
      <c r="H108" s="175"/>
      <c r="I108" s="175" t="s">
        <v>430</v>
      </c>
      <c r="J108" s="179"/>
      <c r="K108" s="175"/>
      <c r="L108" s="175" t="s">
        <v>471</v>
      </c>
      <c r="M108" s="175" t="s">
        <v>4210</v>
      </c>
      <c r="N108" s="175"/>
      <c r="O108" s="175"/>
      <c r="P108" s="175"/>
      <c r="Q108" s="175"/>
      <c r="R108" s="175"/>
      <c r="S108" s="175"/>
      <c r="T108" s="181" t="s">
        <v>471</v>
      </c>
      <c r="U108" s="186" t="s">
        <v>471</v>
      </c>
      <c r="V108" s="179"/>
      <c r="W108" s="175"/>
      <c r="X108" s="175"/>
      <c r="Y108" s="175"/>
      <c r="Z108" s="175"/>
      <c r="AA108" s="175"/>
      <c r="AB108" s="175"/>
      <c r="AC108" s="175"/>
      <c r="AD108" s="175"/>
      <c r="AE108" s="175"/>
      <c r="AF108" s="175"/>
      <c r="AG108" s="175"/>
      <c r="AH108" s="175"/>
      <c r="AI108" s="175"/>
      <c r="AJ108" s="175"/>
      <c r="AK108" s="175"/>
      <c r="AL108" s="175"/>
      <c r="AM108" s="175"/>
      <c r="AN108" s="175"/>
      <c r="AO108" s="175"/>
      <c r="AP108" s="175"/>
      <c r="AQ108" s="175"/>
      <c r="AR108" s="175"/>
      <c r="AS108" s="175"/>
      <c r="AT108" s="175"/>
      <c r="AU108" s="175"/>
      <c r="AV108" s="175"/>
      <c r="AW108" s="175"/>
      <c r="AX108" s="175"/>
      <c r="AY108" s="175"/>
      <c r="AZ108" s="175"/>
      <c r="BA108" s="175"/>
      <c r="BB108" s="175"/>
      <c r="BC108" s="175"/>
      <c r="BD108" s="175"/>
      <c r="BE108" s="175"/>
      <c r="BF108" s="175"/>
      <c r="BG108" s="175"/>
      <c r="BH108" s="175"/>
      <c r="BI108" s="175"/>
      <c r="BJ108" s="175"/>
      <c r="BK108" s="175"/>
      <c r="BL108" s="175"/>
      <c r="BM108" s="175"/>
      <c r="BN108" s="175"/>
      <c r="BO108" s="175"/>
      <c r="BP108" s="175"/>
      <c r="BQ108" s="175"/>
      <c r="BR108" s="175"/>
      <c r="BS108" s="175"/>
      <c r="BT108" s="175"/>
      <c r="BU108" s="175"/>
      <c r="BV108" s="175"/>
      <c r="BW108" s="175"/>
      <c r="BX108" s="175"/>
      <c r="BY108" s="175"/>
      <c r="BZ108" s="175"/>
      <c r="CA108" s="175"/>
      <c r="CB108" s="175"/>
      <c r="CC108" s="175"/>
      <c r="CD108" s="175"/>
      <c r="CE108" s="175"/>
      <c r="CF108" s="175"/>
      <c r="CG108" s="175"/>
    </row>
    <row r="109" spans="1:85" s="145" customFormat="1" ht="14.5" customHeight="1">
      <c r="A109" s="85" t="s">
        <v>87</v>
      </c>
      <c r="B109" s="85">
        <v>105</v>
      </c>
      <c r="C109" s="234" t="s">
        <v>101</v>
      </c>
      <c r="D109" s="175" t="s">
        <v>99</v>
      </c>
      <c r="E109" s="176" t="s">
        <v>4213</v>
      </c>
      <c r="F109" s="176" t="s">
        <v>4028</v>
      </c>
      <c r="G109" s="178" t="s">
        <v>4164</v>
      </c>
      <c r="H109" s="175"/>
      <c r="I109" s="175" t="s">
        <v>430</v>
      </c>
      <c r="J109" s="179"/>
      <c r="K109" s="175" t="s">
        <v>53</v>
      </c>
      <c r="L109" s="175" t="s">
        <v>87</v>
      </c>
      <c r="M109" s="175" t="s">
        <v>4210</v>
      </c>
      <c r="N109" s="175"/>
      <c r="O109" s="175"/>
      <c r="P109" s="175"/>
      <c r="Q109" s="175"/>
      <c r="R109" s="175" t="s">
        <v>38</v>
      </c>
      <c r="S109" s="175"/>
      <c r="T109" s="178" t="str" cm="1">
        <f t="array" ref="T10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09" s="180">
        <v>350</v>
      </c>
      <c r="V109" s="179"/>
      <c r="W109" s="175"/>
      <c r="X109" s="175"/>
      <c r="Y109" s="175"/>
      <c r="Z109" s="175"/>
      <c r="AA109" s="175"/>
      <c r="AB109" s="175"/>
      <c r="AC109" s="175"/>
      <c r="AD109" s="175"/>
      <c r="AE109" s="175"/>
      <c r="AF109" s="175"/>
      <c r="AG109" s="175"/>
      <c r="AH109" s="175"/>
      <c r="AI109" s="175"/>
      <c r="AJ109" s="175"/>
      <c r="AK109" s="175"/>
      <c r="AL109" s="175"/>
      <c r="AM109" s="175"/>
      <c r="AN109" s="175"/>
      <c r="AO109" s="175"/>
      <c r="AP109" s="175" t="s">
        <v>27</v>
      </c>
      <c r="AQ109" s="175"/>
      <c r="AR109" s="175"/>
      <c r="AS109" s="175"/>
      <c r="AT109" s="175"/>
      <c r="AU109" s="175"/>
      <c r="AV109" s="175"/>
      <c r="AW109" s="175"/>
      <c r="AX109" s="175"/>
      <c r="AY109" s="175"/>
      <c r="AZ109" s="175"/>
      <c r="BA109" s="175"/>
      <c r="BB109" s="175"/>
      <c r="BC109" s="175"/>
      <c r="BD109" s="175"/>
      <c r="BE109" s="175"/>
      <c r="BF109" s="175"/>
      <c r="BG109" s="175"/>
      <c r="BH109" s="175"/>
      <c r="BI109" s="175"/>
      <c r="BJ109" s="175"/>
      <c r="BK109" s="175"/>
      <c r="BL109" s="175"/>
      <c r="BM109" s="175"/>
      <c r="BN109" s="175"/>
      <c r="BO109" s="175"/>
      <c r="BP109" s="175"/>
      <c r="BQ109" s="175"/>
      <c r="BR109" s="175"/>
      <c r="BS109" s="175"/>
      <c r="BT109" s="175"/>
      <c r="BU109" s="175"/>
      <c r="BV109" s="175"/>
      <c r="BW109" s="175"/>
      <c r="BX109" s="175"/>
      <c r="BY109" s="175" t="s">
        <v>489</v>
      </c>
      <c r="BZ109" s="175"/>
      <c r="CA109" s="175"/>
      <c r="CB109" s="175"/>
      <c r="CC109" s="175"/>
      <c r="CD109" s="175"/>
      <c r="CE109" s="175"/>
      <c r="CF109" s="175"/>
      <c r="CG109" s="175"/>
    </row>
    <row r="110" spans="1:85" s="145" customFormat="1" ht="14.5" customHeight="1">
      <c r="A110" s="85" t="s">
        <v>205</v>
      </c>
      <c r="B110" s="85">
        <v>106</v>
      </c>
      <c r="C110" s="234" t="s">
        <v>292</v>
      </c>
      <c r="D110" s="175"/>
      <c r="E110" s="176" t="s">
        <v>4213</v>
      </c>
      <c r="F110" s="176" t="s">
        <v>4028</v>
      </c>
      <c r="G110" s="178" t="s">
        <v>224</v>
      </c>
      <c r="H110" s="175"/>
      <c r="I110" s="175" t="s">
        <v>430</v>
      </c>
      <c r="J110" s="179"/>
      <c r="K110" s="175" t="s">
        <v>177</v>
      </c>
      <c r="L110" s="175" t="s">
        <v>566</v>
      </c>
      <c r="M110" s="175" t="s">
        <v>4209</v>
      </c>
      <c r="N110" s="175"/>
      <c r="O110" s="175" t="s">
        <v>237</v>
      </c>
      <c r="P110" s="175" t="s">
        <v>249</v>
      </c>
      <c r="Q110" s="175"/>
      <c r="R110" s="175"/>
      <c r="S110" s="175"/>
      <c r="T110" s="178" t="str" cm="1">
        <f t="array" ref="T11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10" s="180">
        <v>55.2</v>
      </c>
      <c r="V110" s="179"/>
      <c r="W110" s="175"/>
      <c r="X110" s="175"/>
      <c r="Y110" s="175"/>
      <c r="Z110" s="175"/>
      <c r="AA110" s="175"/>
      <c r="AB110" s="175"/>
      <c r="AC110" s="175"/>
      <c r="AD110" s="175"/>
      <c r="AE110" s="175"/>
      <c r="AF110" s="175"/>
      <c r="AG110" s="175"/>
      <c r="AH110" s="175"/>
      <c r="AI110" s="175"/>
      <c r="AJ110" s="175"/>
      <c r="AK110" s="175"/>
      <c r="AL110" s="175"/>
      <c r="AM110" s="175"/>
      <c r="AN110" s="175"/>
      <c r="AO110" s="175"/>
      <c r="AP110" s="175" t="s">
        <v>36</v>
      </c>
      <c r="AQ110" s="175"/>
      <c r="AR110" s="175"/>
      <c r="AS110" s="175"/>
      <c r="AT110" s="175"/>
      <c r="AU110" s="175"/>
      <c r="AV110" s="175"/>
      <c r="AW110" s="175"/>
      <c r="AX110" s="175"/>
      <c r="AY110" s="175"/>
      <c r="AZ110" s="175"/>
      <c r="BA110" s="175"/>
      <c r="BB110" s="175"/>
      <c r="BC110" s="175"/>
      <c r="BD110" s="175"/>
      <c r="BE110" s="175"/>
      <c r="BF110" s="175"/>
      <c r="BG110" s="175"/>
      <c r="BH110" s="175"/>
      <c r="BI110" s="175"/>
      <c r="BJ110" s="175"/>
      <c r="BK110" s="175"/>
      <c r="BL110" s="175"/>
      <c r="BM110" s="175"/>
      <c r="BN110" s="175"/>
      <c r="BO110" s="175"/>
      <c r="BP110" s="175"/>
      <c r="BQ110" s="175"/>
      <c r="BR110" s="175"/>
      <c r="BS110" s="175"/>
      <c r="BT110" s="175"/>
      <c r="BU110" s="175"/>
      <c r="BV110" s="175"/>
      <c r="BW110" s="175"/>
      <c r="BX110" s="175"/>
      <c r="BY110" s="175"/>
      <c r="BZ110" s="175"/>
      <c r="CA110" s="175"/>
      <c r="CB110" s="175"/>
      <c r="CC110" s="175"/>
      <c r="CD110" s="175"/>
      <c r="CE110" s="175"/>
      <c r="CF110" s="175"/>
      <c r="CG110" s="175"/>
    </row>
    <row r="111" spans="1:85" s="145" customFormat="1" ht="14.5" customHeight="1">
      <c r="A111" s="85" t="s">
        <v>87</v>
      </c>
      <c r="B111" s="85">
        <v>107</v>
      </c>
      <c r="C111" s="234" t="s">
        <v>90</v>
      </c>
      <c r="D111" s="175" t="s">
        <v>88</v>
      </c>
      <c r="E111" s="176" t="s">
        <v>4213</v>
      </c>
      <c r="F111" s="176" t="s">
        <v>4028</v>
      </c>
      <c r="G111" s="178" t="s">
        <v>224</v>
      </c>
      <c r="H111" s="175"/>
      <c r="I111" s="175" t="s">
        <v>430</v>
      </c>
      <c r="J111" s="179"/>
      <c r="K111" s="175" t="s">
        <v>53</v>
      </c>
      <c r="L111" s="175" t="s">
        <v>87</v>
      </c>
      <c r="M111" s="175" t="s">
        <v>4210</v>
      </c>
      <c r="N111" s="175"/>
      <c r="O111" s="175" t="s">
        <v>224</v>
      </c>
      <c r="P111" s="175"/>
      <c r="Q111" s="175"/>
      <c r="R111" s="175" t="s">
        <v>25</v>
      </c>
      <c r="S111" s="175"/>
      <c r="T111" s="178" t="str" cm="1">
        <f t="array" ref="T11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11" s="180">
        <v>70</v>
      </c>
      <c r="V111" s="179"/>
      <c r="W111" s="175"/>
      <c r="X111" s="175"/>
      <c r="Y111" s="175"/>
      <c r="Z111" s="175"/>
      <c r="AA111" s="175"/>
      <c r="AB111" s="175"/>
      <c r="AC111" s="175"/>
      <c r="AD111" s="175"/>
      <c r="AE111" s="175"/>
      <c r="AF111" s="175"/>
      <c r="AG111" s="175"/>
      <c r="AH111" s="175"/>
      <c r="AI111" s="175"/>
      <c r="AJ111" s="175"/>
      <c r="AK111" s="175"/>
      <c r="AL111" s="175"/>
      <c r="AM111" s="175"/>
      <c r="AN111" s="175"/>
      <c r="AO111" s="175"/>
      <c r="AP111" s="175" t="s">
        <v>36</v>
      </c>
      <c r="AQ111" s="175"/>
      <c r="AR111" s="175"/>
      <c r="AS111" s="175"/>
      <c r="AT111" s="175"/>
      <c r="AU111" s="175"/>
      <c r="AV111" s="175"/>
      <c r="AW111" s="175"/>
      <c r="AX111" s="175"/>
      <c r="AY111" s="175"/>
      <c r="AZ111" s="175"/>
      <c r="BA111" s="175"/>
      <c r="BB111" s="175"/>
      <c r="BC111" s="175"/>
      <c r="BD111" s="175"/>
      <c r="BE111" s="175"/>
      <c r="BF111" s="175"/>
      <c r="BG111" s="175"/>
      <c r="BH111" s="175"/>
      <c r="BI111" s="175"/>
      <c r="BJ111" s="175"/>
      <c r="BK111" s="175"/>
      <c r="BL111" s="175"/>
      <c r="BM111" s="175"/>
      <c r="BN111" s="175"/>
      <c r="BO111" s="175"/>
      <c r="BP111" s="175"/>
      <c r="BQ111" s="175"/>
      <c r="BR111" s="175"/>
      <c r="BS111" s="175"/>
      <c r="BT111" s="175"/>
      <c r="BU111" s="175"/>
      <c r="BV111" s="175"/>
      <c r="BW111" s="175"/>
      <c r="BX111" s="175"/>
      <c r="BY111" s="177" t="s">
        <v>925</v>
      </c>
      <c r="BZ111" s="175"/>
      <c r="CA111" s="175"/>
      <c r="CB111" s="175"/>
      <c r="CC111" s="175"/>
      <c r="CD111" s="175"/>
      <c r="CE111" s="175"/>
      <c r="CF111" s="175"/>
      <c r="CG111" s="175"/>
    </row>
    <row r="112" spans="1:85" s="145" customFormat="1" ht="14.5" customHeight="1">
      <c r="A112" s="85" t="s">
        <v>87</v>
      </c>
      <c r="B112" s="85">
        <v>108</v>
      </c>
      <c r="C112" s="234" t="s">
        <v>86</v>
      </c>
      <c r="D112" s="175" t="s">
        <v>83</v>
      </c>
      <c r="E112" s="176" t="s">
        <v>4213</v>
      </c>
      <c r="F112" s="176" t="s">
        <v>4028</v>
      </c>
      <c r="G112" s="178" t="s">
        <v>224</v>
      </c>
      <c r="H112" s="175"/>
      <c r="I112" s="175" t="s">
        <v>430</v>
      </c>
      <c r="J112" s="179"/>
      <c r="K112" s="175" t="s">
        <v>53</v>
      </c>
      <c r="L112" s="175" t="s">
        <v>87</v>
      </c>
      <c r="M112" s="175" t="s">
        <v>4210</v>
      </c>
      <c r="N112" s="175"/>
      <c r="O112" s="175" t="s">
        <v>224</v>
      </c>
      <c r="P112" s="175"/>
      <c r="Q112" s="175"/>
      <c r="R112" s="175" t="s">
        <v>25</v>
      </c>
      <c r="S112" s="175"/>
      <c r="T112" s="178" t="str" cm="1">
        <f t="array" ref="T11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12" s="180">
        <v>105</v>
      </c>
      <c r="V112" s="179"/>
      <c r="W112" s="175"/>
      <c r="X112" s="175"/>
      <c r="Y112" s="175"/>
      <c r="Z112" s="175"/>
      <c r="AA112" s="175"/>
      <c r="AB112" s="175"/>
      <c r="AC112" s="175"/>
      <c r="AD112" s="175"/>
      <c r="AE112" s="175"/>
      <c r="AF112" s="175"/>
      <c r="AG112" s="175"/>
      <c r="AH112" s="175"/>
      <c r="AI112" s="175"/>
      <c r="AJ112" s="175"/>
      <c r="AK112" s="175"/>
      <c r="AL112" s="175"/>
      <c r="AM112" s="175"/>
      <c r="AN112" s="175"/>
      <c r="AO112" s="175"/>
      <c r="AP112" s="175" t="s">
        <v>36</v>
      </c>
      <c r="AQ112" s="175"/>
      <c r="AR112" s="175"/>
      <c r="AS112" s="175"/>
      <c r="AT112" s="175"/>
      <c r="AU112" s="175"/>
      <c r="AV112" s="175"/>
      <c r="AW112" s="175"/>
      <c r="AX112" s="175"/>
      <c r="AY112" s="175"/>
      <c r="AZ112" s="175"/>
      <c r="BA112" s="175"/>
      <c r="BB112" s="175"/>
      <c r="BC112" s="175"/>
      <c r="BD112" s="175"/>
      <c r="BE112" s="175"/>
      <c r="BF112" s="175"/>
      <c r="BG112" s="175"/>
      <c r="BH112" s="175"/>
      <c r="BI112" s="175"/>
      <c r="BJ112" s="175"/>
      <c r="BK112" s="175"/>
      <c r="BL112" s="175"/>
      <c r="BM112" s="175"/>
      <c r="BN112" s="175"/>
      <c r="BO112" s="175"/>
      <c r="BP112" s="175"/>
      <c r="BQ112" s="175"/>
      <c r="BR112" s="175"/>
      <c r="BS112" s="175"/>
      <c r="BT112" s="175"/>
      <c r="BU112" s="175"/>
      <c r="BV112" s="175"/>
      <c r="BW112" s="175"/>
      <c r="BX112" s="175"/>
      <c r="BY112" s="177" t="s">
        <v>925</v>
      </c>
      <c r="BZ112" s="175"/>
      <c r="CA112" s="175"/>
      <c r="CB112" s="175"/>
      <c r="CC112" s="175"/>
      <c r="CD112" s="175"/>
      <c r="CE112" s="175"/>
      <c r="CF112" s="175"/>
      <c r="CG112" s="175"/>
    </row>
    <row r="113" spans="1:85" s="145" customFormat="1" ht="14.5" customHeight="1">
      <c r="A113" s="85" t="s">
        <v>2306</v>
      </c>
      <c r="B113" s="85">
        <v>109</v>
      </c>
      <c r="C113" s="234" t="s">
        <v>2078</v>
      </c>
      <c r="D113" s="175" t="s">
        <v>2079</v>
      </c>
      <c r="E113" s="176" t="s">
        <v>4213</v>
      </c>
      <c r="F113" s="176" t="s">
        <v>4028</v>
      </c>
      <c r="G113" s="177" t="s">
        <v>3481</v>
      </c>
      <c r="H113" s="175"/>
      <c r="I113" s="175" t="s">
        <v>1317</v>
      </c>
      <c r="J113" s="175"/>
      <c r="K113" s="175"/>
      <c r="L113" s="175" t="s">
        <v>2080</v>
      </c>
      <c r="M113" s="175" t="s">
        <v>4208</v>
      </c>
      <c r="N113" s="175" t="s">
        <v>2319</v>
      </c>
      <c r="O113" s="175" t="s">
        <v>224</v>
      </c>
      <c r="P113" s="175" t="s">
        <v>2081</v>
      </c>
      <c r="Q113" s="175"/>
      <c r="R113" s="175" t="s">
        <v>499</v>
      </c>
      <c r="S113" s="175"/>
      <c r="T113" s="178" t="str" cm="1">
        <f t="array" ref="T11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13" s="180">
        <v>10</v>
      </c>
      <c r="V113" s="179"/>
      <c r="W113" s="175"/>
      <c r="X113" s="175" t="s">
        <v>2082</v>
      </c>
      <c r="Y113" s="175" t="s">
        <v>2083</v>
      </c>
      <c r="Z113" s="175" t="s">
        <v>434</v>
      </c>
      <c r="AA113" s="175"/>
      <c r="AB113" s="175"/>
      <c r="AC113" s="175" t="s">
        <v>2083</v>
      </c>
      <c r="AD113" s="175"/>
      <c r="AE113" s="175"/>
      <c r="AF113" s="175"/>
      <c r="AG113" s="175"/>
      <c r="AH113" s="175" t="s">
        <v>2086</v>
      </c>
      <c r="AI113" s="175"/>
      <c r="AJ113" s="175"/>
      <c r="AK113" s="175"/>
      <c r="AL113" s="175"/>
      <c r="AM113" s="175"/>
      <c r="AN113" s="175"/>
      <c r="AO113" s="175" t="s">
        <v>477</v>
      </c>
      <c r="AP113" s="175" t="s">
        <v>550</v>
      </c>
      <c r="AQ113" s="175"/>
      <c r="AR113" s="175"/>
      <c r="AS113" s="175"/>
      <c r="AT113" s="175"/>
      <c r="AU113" s="175"/>
      <c r="AV113" s="175">
        <v>2014</v>
      </c>
      <c r="AW113" s="175"/>
      <c r="AX113" s="175" t="s">
        <v>2087</v>
      </c>
      <c r="AY113" s="175"/>
      <c r="AZ113" s="175"/>
      <c r="BA113" s="175"/>
      <c r="BB113" s="175"/>
      <c r="BC113" s="175"/>
      <c r="BD113" s="175"/>
      <c r="BE113" s="175"/>
      <c r="BF113" s="175"/>
      <c r="BG113" s="175" t="s">
        <v>1323</v>
      </c>
      <c r="BH113" s="175" t="s">
        <v>2085</v>
      </c>
      <c r="BI113" s="175"/>
      <c r="BJ113" s="175"/>
      <c r="BK113" s="175"/>
      <c r="BL113" s="175"/>
      <c r="BM113" s="175"/>
      <c r="BN113" s="175"/>
      <c r="BO113" s="175"/>
      <c r="BP113" s="175"/>
      <c r="BQ113" s="175"/>
      <c r="BR113" s="175"/>
      <c r="BS113" s="175"/>
      <c r="BT113" s="175"/>
      <c r="BU113" s="175"/>
      <c r="BV113" s="175"/>
      <c r="BW113" s="175"/>
      <c r="BX113" s="175"/>
      <c r="BY113" s="177" t="s">
        <v>925</v>
      </c>
      <c r="BZ113" s="175" t="s">
        <v>2088</v>
      </c>
      <c r="CA113" s="175" t="s">
        <v>2089</v>
      </c>
      <c r="CB113" s="175" t="s">
        <v>2090</v>
      </c>
      <c r="CC113" s="175" t="s">
        <v>2091</v>
      </c>
      <c r="CD113" s="175" t="s">
        <v>2092</v>
      </c>
      <c r="CE113" s="175" t="s">
        <v>2093</v>
      </c>
      <c r="CF113" s="175"/>
      <c r="CG113" s="175" t="s">
        <v>2094</v>
      </c>
    </row>
    <row r="114" spans="1:85" s="145" customFormat="1" ht="14.5" customHeight="1">
      <c r="A114" s="85" t="s">
        <v>205</v>
      </c>
      <c r="B114" s="85">
        <v>110</v>
      </c>
      <c r="C114" s="234" t="s">
        <v>248</v>
      </c>
      <c r="D114" s="175"/>
      <c r="E114" s="176" t="s">
        <v>4213</v>
      </c>
      <c r="F114" s="176" t="s">
        <v>4028</v>
      </c>
      <c r="G114" s="178" t="s">
        <v>224</v>
      </c>
      <c r="H114" s="175"/>
      <c r="I114" s="175" t="s">
        <v>430</v>
      </c>
      <c r="J114" s="179"/>
      <c r="K114" s="175" t="s">
        <v>26</v>
      </c>
      <c r="L114" s="175" t="s">
        <v>506</v>
      </c>
      <c r="M114" s="175" t="s">
        <v>4209</v>
      </c>
      <c r="N114" s="175"/>
      <c r="O114" s="175" t="s">
        <v>224</v>
      </c>
      <c r="P114" s="175" t="s">
        <v>247</v>
      </c>
      <c r="Q114" s="175"/>
      <c r="R114" s="175" t="s">
        <v>63</v>
      </c>
      <c r="S114" s="175"/>
      <c r="T114" s="178" t="str" cm="1">
        <f t="array" ref="T11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14" s="180">
        <v>14500</v>
      </c>
      <c r="V114" s="179"/>
      <c r="W114" s="175"/>
      <c r="X114" s="175"/>
      <c r="Y114" s="175"/>
      <c r="Z114" s="175"/>
      <c r="AA114" s="175"/>
      <c r="AB114" s="175"/>
      <c r="AC114" s="175"/>
      <c r="AD114" s="175"/>
      <c r="AE114" s="175"/>
      <c r="AF114" s="175"/>
      <c r="AG114" s="175"/>
      <c r="AH114" s="175"/>
      <c r="AI114" s="175"/>
      <c r="AJ114" s="175"/>
      <c r="AK114" s="175"/>
      <c r="AL114" s="175"/>
      <c r="AM114" s="175"/>
      <c r="AN114" s="175"/>
      <c r="AO114" s="175"/>
      <c r="AP114" s="175" t="s">
        <v>45</v>
      </c>
      <c r="AQ114" s="175"/>
      <c r="AR114" s="175"/>
      <c r="AS114" s="175"/>
      <c r="AT114" s="175"/>
      <c r="AU114" s="175"/>
      <c r="AV114" s="175"/>
      <c r="AW114" s="175"/>
      <c r="AX114" s="175"/>
      <c r="AY114" s="175"/>
      <c r="AZ114" s="175"/>
      <c r="BA114" s="175"/>
      <c r="BB114" s="175"/>
      <c r="BC114" s="175"/>
      <c r="BD114" s="175"/>
      <c r="BE114" s="175"/>
      <c r="BF114" s="175"/>
      <c r="BG114" s="175"/>
      <c r="BH114" s="175"/>
      <c r="BI114" s="175"/>
      <c r="BJ114" s="175"/>
      <c r="BK114" s="175"/>
      <c r="BL114" s="175"/>
      <c r="BM114" s="175"/>
      <c r="BN114" s="175"/>
      <c r="BO114" s="175"/>
      <c r="BP114" s="175"/>
      <c r="BQ114" s="175"/>
      <c r="BR114" s="175"/>
      <c r="BS114" s="175"/>
      <c r="BT114" s="175"/>
      <c r="BU114" s="175"/>
      <c r="BV114" s="175"/>
      <c r="BW114" s="175"/>
      <c r="BX114" s="175"/>
      <c r="BY114" s="177" t="s">
        <v>925</v>
      </c>
      <c r="BZ114" s="175"/>
      <c r="CA114" s="175"/>
      <c r="CB114" s="175"/>
      <c r="CC114" s="175"/>
      <c r="CD114" s="175"/>
      <c r="CE114" s="175"/>
      <c r="CF114" s="175"/>
      <c r="CG114" s="175"/>
    </row>
    <row r="115" spans="1:85" s="145" customFormat="1" ht="14.5" customHeight="1">
      <c r="A115" s="85" t="s">
        <v>17</v>
      </c>
      <c r="B115" s="85">
        <v>111</v>
      </c>
      <c r="C115" s="234" t="s">
        <v>60</v>
      </c>
      <c r="D115" s="175"/>
      <c r="E115" s="176" t="s">
        <v>4213</v>
      </c>
      <c r="F115" s="176" t="s">
        <v>4028</v>
      </c>
      <c r="G115" s="178" t="s">
        <v>4158</v>
      </c>
      <c r="H115" s="175"/>
      <c r="I115" s="175" t="s">
        <v>430</v>
      </c>
      <c r="J115" s="179"/>
      <c r="K115" s="175" t="s">
        <v>59</v>
      </c>
      <c r="L115" s="175" t="s">
        <v>103</v>
      </c>
      <c r="M115" s="175" t="s">
        <v>4210</v>
      </c>
      <c r="N115" s="175"/>
      <c r="O115" s="175"/>
      <c r="P115" s="175"/>
      <c r="Q115" s="175"/>
      <c r="R115" s="175"/>
      <c r="S115" s="175"/>
      <c r="T115" s="178" t="str" cm="1">
        <f t="array" ref="T11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15" s="180">
        <v>1500</v>
      </c>
      <c r="V115" s="179"/>
      <c r="W115" s="175"/>
      <c r="X115" s="175"/>
      <c r="Y115" s="175"/>
      <c r="Z115" s="175"/>
      <c r="AA115" s="175"/>
      <c r="AB115" s="175"/>
      <c r="AC115" s="175"/>
      <c r="AD115" s="175"/>
      <c r="AE115" s="175"/>
      <c r="AF115" s="175"/>
      <c r="AG115" s="175"/>
      <c r="AH115" s="175"/>
      <c r="AI115" s="175"/>
      <c r="AJ115" s="175"/>
      <c r="AK115" s="175"/>
      <c r="AL115" s="175"/>
      <c r="AM115" s="175"/>
      <c r="AN115" s="175"/>
      <c r="AO115" s="175"/>
      <c r="AP115" s="175" t="s">
        <v>27</v>
      </c>
      <c r="AQ115" s="175"/>
      <c r="AR115" s="175"/>
      <c r="AS115" s="175"/>
      <c r="AT115" s="175"/>
      <c r="AU115" s="175"/>
      <c r="AV115" s="175"/>
      <c r="AW115" s="175"/>
      <c r="AX115" s="175"/>
      <c r="AY115" s="175"/>
      <c r="AZ115" s="175"/>
      <c r="BA115" s="175"/>
      <c r="BB115" s="175"/>
      <c r="BC115" s="175"/>
      <c r="BD115" s="175"/>
      <c r="BE115" s="175"/>
      <c r="BF115" s="175"/>
      <c r="BG115" s="175"/>
      <c r="BH115" s="175"/>
      <c r="BI115" s="175"/>
      <c r="BJ115" s="175"/>
      <c r="BK115" s="175"/>
      <c r="BL115" s="175"/>
      <c r="BM115" s="175"/>
      <c r="BN115" s="175"/>
      <c r="BO115" s="175"/>
      <c r="BP115" s="175"/>
      <c r="BQ115" s="175"/>
      <c r="BR115" s="175"/>
      <c r="BS115" s="175"/>
      <c r="BT115" s="175"/>
      <c r="BU115" s="175"/>
      <c r="BV115" s="175"/>
      <c r="BW115" s="175"/>
      <c r="BX115" s="175"/>
      <c r="BY115" s="175"/>
      <c r="BZ115" s="175"/>
      <c r="CA115" s="175"/>
      <c r="CB115" s="175"/>
      <c r="CC115" s="175"/>
      <c r="CD115" s="175"/>
      <c r="CE115" s="175"/>
      <c r="CF115" s="175"/>
      <c r="CG115" s="175"/>
    </row>
    <row r="116" spans="1:85" s="145" customFormat="1" ht="14.5" customHeight="1">
      <c r="A116" s="85" t="s">
        <v>17</v>
      </c>
      <c r="B116" s="85">
        <v>112</v>
      </c>
      <c r="C116" s="234" t="s">
        <v>46</v>
      </c>
      <c r="D116" s="175"/>
      <c r="E116" s="176" t="s">
        <v>4213</v>
      </c>
      <c r="F116" s="176" t="s">
        <v>4028</v>
      </c>
      <c r="G116" s="177" t="s">
        <v>3481</v>
      </c>
      <c r="H116" s="175"/>
      <c r="I116" s="175" t="s">
        <v>430</v>
      </c>
      <c r="J116" s="179"/>
      <c r="K116" s="175" t="s">
        <v>26</v>
      </c>
      <c r="L116" s="175" t="s">
        <v>601</v>
      </c>
      <c r="M116" s="175" t="s">
        <v>4209</v>
      </c>
      <c r="N116" s="175"/>
      <c r="O116" s="175"/>
      <c r="P116" s="175"/>
      <c r="Q116" s="175"/>
      <c r="R116" s="175" t="s">
        <v>38</v>
      </c>
      <c r="S116" s="175"/>
      <c r="T116" s="178" t="str" cm="1">
        <f t="array" ref="T11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16" s="180">
        <v>19000</v>
      </c>
      <c r="V116" s="179"/>
      <c r="W116" s="175"/>
      <c r="X116" s="175"/>
      <c r="Y116" s="175"/>
      <c r="Z116" s="175"/>
      <c r="AA116" s="175"/>
      <c r="AB116" s="175"/>
      <c r="AC116" s="175"/>
      <c r="AD116" s="175"/>
      <c r="AE116" s="175"/>
      <c r="AF116" s="175"/>
      <c r="AG116" s="175"/>
      <c r="AH116" s="175"/>
      <c r="AI116" s="175"/>
      <c r="AJ116" s="175"/>
      <c r="AK116" s="175"/>
      <c r="AL116" s="175"/>
      <c r="AM116" s="175"/>
      <c r="AN116" s="175"/>
      <c r="AO116" s="175"/>
      <c r="AP116" s="175" t="s">
        <v>45</v>
      </c>
      <c r="AQ116" s="175"/>
      <c r="AR116" s="175"/>
      <c r="AS116" s="175"/>
      <c r="AT116" s="175"/>
      <c r="AU116" s="175"/>
      <c r="AV116" s="175"/>
      <c r="AW116" s="175"/>
      <c r="AX116" s="175"/>
      <c r="AY116" s="175"/>
      <c r="AZ116" s="175"/>
      <c r="BA116" s="175"/>
      <c r="BB116" s="175"/>
      <c r="BC116" s="175"/>
      <c r="BD116" s="175"/>
      <c r="BE116" s="175"/>
      <c r="BF116" s="175"/>
      <c r="BG116" s="175"/>
      <c r="BH116" s="175"/>
      <c r="BI116" s="175"/>
      <c r="BJ116" s="175"/>
      <c r="BK116" s="175"/>
      <c r="BL116" s="175"/>
      <c r="BM116" s="175"/>
      <c r="BN116" s="175"/>
      <c r="BO116" s="175"/>
      <c r="BP116" s="175"/>
      <c r="BQ116" s="175"/>
      <c r="BR116" s="175"/>
      <c r="BS116" s="175"/>
      <c r="BT116" s="175"/>
      <c r="BU116" s="175"/>
      <c r="BV116" s="175"/>
      <c r="BW116" s="175"/>
      <c r="BX116" s="175"/>
      <c r="BY116" s="175"/>
      <c r="BZ116" s="175"/>
      <c r="CA116" s="175"/>
      <c r="CB116" s="175"/>
      <c r="CC116" s="175"/>
      <c r="CD116" s="175"/>
      <c r="CE116" s="175"/>
      <c r="CF116" s="175"/>
      <c r="CG116" s="175"/>
    </row>
    <row r="117" spans="1:85" s="145" customFormat="1" ht="14.5" customHeight="1">
      <c r="A117" s="85" t="s">
        <v>423</v>
      </c>
      <c r="B117" s="85">
        <v>113</v>
      </c>
      <c r="C117" s="234" t="s">
        <v>7</v>
      </c>
      <c r="D117" s="175"/>
      <c r="E117" s="176" t="s">
        <v>4213</v>
      </c>
      <c r="F117" s="176" t="s">
        <v>4028</v>
      </c>
      <c r="G117" s="178" t="s">
        <v>224</v>
      </c>
      <c r="H117" s="175"/>
      <c r="I117" s="175" t="s">
        <v>430</v>
      </c>
      <c r="J117" s="179"/>
      <c r="K117" s="175"/>
      <c r="L117" s="175" t="s">
        <v>471</v>
      </c>
      <c r="M117" s="175" t="s">
        <v>4210</v>
      </c>
      <c r="N117" s="175"/>
      <c r="O117" s="175" t="s">
        <v>224</v>
      </c>
      <c r="P117" s="175"/>
      <c r="Q117" s="175"/>
      <c r="R117" s="175"/>
      <c r="S117" s="175"/>
      <c r="T117" s="181" t="s">
        <v>471</v>
      </c>
      <c r="U117" s="186" t="s">
        <v>471</v>
      </c>
      <c r="V117" s="179"/>
      <c r="W117" s="175"/>
      <c r="X117" s="175"/>
      <c r="Y117" s="175"/>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5"/>
      <c r="AU117" s="175"/>
      <c r="AV117" s="175"/>
      <c r="AW117" s="175"/>
      <c r="AX117" s="175"/>
      <c r="AY117" s="175"/>
      <c r="AZ117" s="175"/>
      <c r="BA117" s="175"/>
      <c r="BB117" s="175"/>
      <c r="BC117" s="175"/>
      <c r="BD117" s="175"/>
      <c r="BE117" s="175"/>
      <c r="BF117" s="175"/>
      <c r="BG117" s="175"/>
      <c r="BH117" s="175"/>
      <c r="BI117" s="175"/>
      <c r="BJ117" s="175"/>
      <c r="BK117" s="175"/>
      <c r="BL117" s="175"/>
      <c r="BM117" s="175"/>
      <c r="BN117" s="175"/>
      <c r="BO117" s="175"/>
      <c r="BP117" s="175"/>
      <c r="BQ117" s="175"/>
      <c r="BR117" s="175"/>
      <c r="BS117" s="175"/>
      <c r="BT117" s="175"/>
      <c r="BU117" s="175"/>
      <c r="BV117" s="175"/>
      <c r="BW117" s="175"/>
      <c r="BX117" s="175"/>
      <c r="BY117" s="175"/>
      <c r="BZ117" s="175"/>
      <c r="CA117" s="175"/>
      <c r="CB117" s="175"/>
      <c r="CC117" s="175"/>
      <c r="CD117" s="175"/>
      <c r="CE117" s="175"/>
      <c r="CF117" s="175"/>
      <c r="CG117" s="175"/>
    </row>
    <row r="118" spans="1:85" s="145" customFormat="1" ht="14.5" customHeight="1">
      <c r="A118" s="85" t="s">
        <v>423</v>
      </c>
      <c r="B118" s="85">
        <v>114</v>
      </c>
      <c r="C118" s="234" t="s">
        <v>8</v>
      </c>
      <c r="D118" s="175"/>
      <c r="E118" s="176" t="s">
        <v>4213</v>
      </c>
      <c r="F118" s="176" t="s">
        <v>4028</v>
      </c>
      <c r="G118" s="178" t="s">
        <v>224</v>
      </c>
      <c r="H118" s="175"/>
      <c r="I118" s="175" t="s">
        <v>430</v>
      </c>
      <c r="J118" s="179"/>
      <c r="K118" s="175"/>
      <c r="L118" s="175" t="s">
        <v>471</v>
      </c>
      <c r="M118" s="175" t="s">
        <v>4210</v>
      </c>
      <c r="N118" s="175"/>
      <c r="O118" s="175" t="s">
        <v>224</v>
      </c>
      <c r="P118" s="175"/>
      <c r="Q118" s="175"/>
      <c r="R118" s="175"/>
      <c r="S118" s="175"/>
      <c r="T118" s="181" t="s">
        <v>471</v>
      </c>
      <c r="U118" s="186" t="s">
        <v>471</v>
      </c>
      <c r="V118" s="179"/>
      <c r="W118" s="175"/>
      <c r="X118" s="175"/>
      <c r="Y118" s="175"/>
      <c r="Z118" s="175"/>
      <c r="AA118" s="175"/>
      <c r="AB118" s="175"/>
      <c r="AC118" s="175"/>
      <c r="AD118" s="175"/>
      <c r="AE118" s="175"/>
      <c r="AF118" s="175"/>
      <c r="AG118" s="175"/>
      <c r="AH118" s="175"/>
      <c r="AI118" s="175"/>
      <c r="AJ118" s="175"/>
      <c r="AK118" s="175"/>
      <c r="AL118" s="175"/>
      <c r="AM118" s="175"/>
      <c r="AN118" s="175"/>
      <c r="AO118" s="175"/>
      <c r="AP118" s="175"/>
      <c r="AQ118" s="175"/>
      <c r="AR118" s="175"/>
      <c r="AS118" s="175"/>
      <c r="AT118" s="175"/>
      <c r="AU118" s="175"/>
      <c r="AV118" s="175"/>
      <c r="AW118" s="175"/>
      <c r="AX118" s="175"/>
      <c r="AY118" s="175"/>
      <c r="AZ118" s="175"/>
      <c r="BA118" s="175"/>
      <c r="BB118" s="175"/>
      <c r="BC118" s="175"/>
      <c r="BD118" s="175"/>
      <c r="BE118" s="175"/>
      <c r="BF118" s="175"/>
      <c r="BG118" s="175"/>
      <c r="BH118" s="175"/>
      <c r="BI118" s="175"/>
      <c r="BJ118" s="175"/>
      <c r="BK118" s="175"/>
      <c r="BL118" s="175"/>
      <c r="BM118" s="175"/>
      <c r="BN118" s="175"/>
      <c r="BO118" s="175"/>
      <c r="BP118" s="175"/>
      <c r="BQ118" s="175"/>
      <c r="BR118" s="175"/>
      <c r="BS118" s="175"/>
      <c r="BT118" s="175"/>
      <c r="BU118" s="175"/>
      <c r="BV118" s="175"/>
      <c r="BW118" s="175"/>
      <c r="BX118" s="175"/>
      <c r="BY118" s="175"/>
      <c r="BZ118" s="175"/>
      <c r="CA118" s="175"/>
      <c r="CB118" s="175"/>
      <c r="CC118" s="175"/>
      <c r="CD118" s="175"/>
      <c r="CE118" s="175"/>
      <c r="CF118" s="175"/>
      <c r="CG118" s="175"/>
    </row>
    <row r="119" spans="1:85" s="145" customFormat="1" ht="14.5" customHeight="1">
      <c r="A119" s="85" t="s">
        <v>910</v>
      </c>
      <c r="B119" s="85">
        <v>115</v>
      </c>
      <c r="C119" s="192" t="s">
        <v>847</v>
      </c>
      <c r="D119" s="80" t="s">
        <v>850</v>
      </c>
      <c r="E119" s="177" t="s">
        <v>4213</v>
      </c>
      <c r="F119" s="176" t="s">
        <v>3515</v>
      </c>
      <c r="G119" s="178" t="s">
        <v>3481</v>
      </c>
      <c r="H119" s="80"/>
      <c r="I119" s="177" t="s">
        <v>4159</v>
      </c>
      <c r="J119" s="80"/>
      <c r="K119" s="80" t="s">
        <v>895</v>
      </c>
      <c r="L119" s="80" t="s">
        <v>849</v>
      </c>
      <c r="M119" s="80" t="s">
        <v>4212</v>
      </c>
      <c r="N119" s="80" t="s">
        <v>848</v>
      </c>
      <c r="O119" s="80" t="s">
        <v>715</v>
      </c>
      <c r="P119" s="80"/>
      <c r="Q119" s="80"/>
      <c r="R119" s="80"/>
      <c r="S119" s="80" t="s">
        <v>3981</v>
      </c>
      <c r="T119" s="178" t="str" cm="1">
        <f t="array" ref="T11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19" s="206">
        <v>153.6</v>
      </c>
      <c r="V119" s="80"/>
      <c r="W119" s="80"/>
      <c r="X119" s="80"/>
      <c r="Y119" s="80"/>
      <c r="Z119" s="80"/>
      <c r="AA119" s="80"/>
      <c r="AB119" s="80"/>
      <c r="AC119" s="80"/>
      <c r="AD119" s="80"/>
      <c r="AE119" s="80"/>
      <c r="AF119" s="80"/>
      <c r="AG119" s="80"/>
      <c r="AH119" s="223" t="s">
        <v>3982</v>
      </c>
      <c r="AI119" s="80" t="s">
        <v>3983</v>
      </c>
      <c r="AJ119" s="80"/>
      <c r="AK119" s="80"/>
      <c r="AL119" s="80"/>
      <c r="AM119" s="80"/>
      <c r="AN119" s="80"/>
      <c r="AO119" s="80"/>
      <c r="AP119" s="175" t="s">
        <v>36</v>
      </c>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187" t="s">
        <v>103</v>
      </c>
      <c r="BZ119" s="80"/>
      <c r="CA119" s="80"/>
      <c r="CB119" s="80"/>
      <c r="CC119" s="80"/>
      <c r="CD119" s="80"/>
      <c r="CE119" s="80"/>
      <c r="CF119" s="80"/>
      <c r="CG119" s="80"/>
    </row>
    <row r="120" spans="1:85" s="145" customFormat="1" ht="14.5" customHeight="1">
      <c r="A120" s="85" t="s">
        <v>205</v>
      </c>
      <c r="B120" s="85">
        <v>116</v>
      </c>
      <c r="C120" s="234" t="s">
        <v>310</v>
      </c>
      <c r="D120" s="175"/>
      <c r="E120" s="176" t="s">
        <v>4213</v>
      </c>
      <c r="F120" s="176" t="s">
        <v>4028</v>
      </c>
      <c r="G120" s="181" t="s">
        <v>203</v>
      </c>
      <c r="H120" s="175"/>
      <c r="I120" s="175" t="s">
        <v>430</v>
      </c>
      <c r="J120" s="179"/>
      <c r="K120" s="175" t="s">
        <v>53</v>
      </c>
      <c r="L120" s="175" t="s">
        <v>492</v>
      </c>
      <c r="M120" s="175" t="s">
        <v>4210</v>
      </c>
      <c r="N120" s="175"/>
      <c r="O120" s="175" t="s">
        <v>203</v>
      </c>
      <c r="P120" s="175" t="s">
        <v>227</v>
      </c>
      <c r="Q120" s="175"/>
      <c r="R120" s="175" t="s">
        <v>63</v>
      </c>
      <c r="S120" s="175"/>
      <c r="T120" s="178" t="str" cm="1">
        <f t="array" ref="T12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20" s="180">
        <v>140</v>
      </c>
      <c r="V120" s="179"/>
      <c r="W120" s="175"/>
      <c r="X120" s="175"/>
      <c r="Y120" s="175"/>
      <c r="Z120" s="175"/>
      <c r="AA120" s="175"/>
      <c r="AB120" s="175"/>
      <c r="AC120" s="175"/>
      <c r="AD120" s="223" t="s">
        <v>3966</v>
      </c>
      <c r="AE120" s="175"/>
      <c r="AF120" s="175"/>
      <c r="AG120" s="175"/>
      <c r="AH120" s="223" t="s">
        <v>3966</v>
      </c>
      <c r="AI120" s="175"/>
      <c r="AJ120" s="175"/>
      <c r="AK120" s="175"/>
      <c r="AL120" s="175"/>
      <c r="AM120" s="175"/>
      <c r="AN120" s="175"/>
      <c r="AO120" s="175"/>
      <c r="AP120" s="175" t="s">
        <v>27</v>
      </c>
      <c r="AQ120" s="175"/>
      <c r="AR120" s="175"/>
      <c r="AS120" s="175"/>
      <c r="AT120" s="175"/>
      <c r="AU120" s="175"/>
      <c r="AV120" s="175"/>
      <c r="AW120" s="175"/>
      <c r="AX120" s="175"/>
      <c r="AY120" s="175"/>
      <c r="AZ120" s="175"/>
      <c r="BA120" s="175"/>
      <c r="BB120" s="175"/>
      <c r="BC120" s="175"/>
      <c r="BD120" s="175"/>
      <c r="BE120" s="175"/>
      <c r="BF120" s="175"/>
      <c r="BG120" s="175"/>
      <c r="BH120" s="175"/>
      <c r="BI120" s="175"/>
      <c r="BJ120" s="175"/>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175"/>
    </row>
    <row r="121" spans="1:85" s="145" customFormat="1" ht="14.5" customHeight="1">
      <c r="A121" s="85" t="s">
        <v>909</v>
      </c>
      <c r="B121" s="85">
        <v>117</v>
      </c>
      <c r="C121" s="234" t="s">
        <v>1081</v>
      </c>
      <c r="D121" s="80" t="s">
        <v>1082</v>
      </c>
      <c r="E121" s="177" t="s">
        <v>1041</v>
      </c>
      <c r="F121" s="177" t="s">
        <v>3516</v>
      </c>
      <c r="G121" s="178" t="s">
        <v>224</v>
      </c>
      <c r="H121" s="175"/>
      <c r="I121" s="177" t="s">
        <v>4160</v>
      </c>
      <c r="J121" s="80"/>
      <c r="K121" s="80" t="s">
        <v>2523</v>
      </c>
      <c r="L121" s="80" t="s">
        <v>1089</v>
      </c>
      <c r="M121" s="80" t="s">
        <v>4210</v>
      </c>
      <c r="N121" s="80" t="s">
        <v>1089</v>
      </c>
      <c r="O121" s="80" t="s">
        <v>2611</v>
      </c>
      <c r="P121" s="80" t="s">
        <v>2610</v>
      </c>
      <c r="Q121" s="80" t="s">
        <v>224</v>
      </c>
      <c r="R121" s="80" t="s">
        <v>2381</v>
      </c>
      <c r="S121" s="80"/>
      <c r="T121" s="178" t="str" cm="1">
        <f t="array" ref="T12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21" s="186">
        <v>300</v>
      </c>
      <c r="V121" s="80"/>
      <c r="W121" s="80"/>
      <c r="X121" s="80"/>
      <c r="Y121" s="80"/>
      <c r="Z121" s="80"/>
      <c r="AA121" s="80"/>
      <c r="AB121" s="80"/>
      <c r="AC121" s="80"/>
      <c r="AD121" s="80"/>
      <c r="AE121" s="80"/>
      <c r="AF121" s="80" t="s">
        <v>539</v>
      </c>
      <c r="AG121" s="80" t="s">
        <v>539</v>
      </c>
      <c r="AH121" s="80"/>
      <c r="AI121" s="80"/>
      <c r="AJ121" s="80"/>
      <c r="AK121" s="80"/>
      <c r="AL121" s="80"/>
      <c r="AM121" s="80"/>
      <c r="AN121" s="80"/>
      <c r="AO121" s="80"/>
      <c r="AP121" s="175" t="s">
        <v>45</v>
      </c>
      <c r="AQ121" s="80"/>
      <c r="AR121" s="80"/>
      <c r="AS121" s="80"/>
      <c r="AT121" s="80"/>
      <c r="AU121" s="80"/>
      <c r="AV121" s="80"/>
      <c r="AW121" s="80"/>
      <c r="AX121" s="80"/>
      <c r="AY121" s="80"/>
      <c r="AZ121" s="80"/>
      <c r="BA121" s="80"/>
      <c r="BB121" s="80"/>
      <c r="BC121" s="80" t="s">
        <v>539</v>
      </c>
      <c r="BD121" s="80"/>
      <c r="BE121" s="80"/>
      <c r="BF121" s="80"/>
      <c r="BG121" s="80" t="s">
        <v>539</v>
      </c>
      <c r="BH121" s="80"/>
      <c r="BI121" s="80"/>
      <c r="BJ121" s="80"/>
      <c r="BK121" s="80"/>
      <c r="BL121" s="80"/>
      <c r="BM121" s="80"/>
      <c r="BN121" s="80"/>
      <c r="BO121" s="80"/>
      <c r="BP121" s="80"/>
      <c r="BQ121" s="80"/>
      <c r="BR121" s="80"/>
      <c r="BS121" s="80"/>
      <c r="BT121" s="80"/>
      <c r="BU121" s="80"/>
      <c r="BV121" s="80"/>
      <c r="BW121" s="80"/>
      <c r="BX121" s="80"/>
      <c r="BY121" s="177" t="s">
        <v>925</v>
      </c>
      <c r="BZ121" s="80" t="s">
        <v>539</v>
      </c>
      <c r="CA121" s="80"/>
      <c r="CB121" s="80"/>
      <c r="CC121" s="80" t="s">
        <v>539</v>
      </c>
      <c r="CD121" s="80"/>
      <c r="CE121" s="80"/>
      <c r="CF121" s="80"/>
      <c r="CG121" s="80"/>
    </row>
    <row r="122" spans="1:85" s="145" customFormat="1" ht="14.5" customHeight="1">
      <c r="A122" s="85" t="s">
        <v>205</v>
      </c>
      <c r="B122" s="85">
        <v>118</v>
      </c>
      <c r="C122" s="234" t="s">
        <v>289</v>
      </c>
      <c r="D122" s="175"/>
      <c r="E122" s="176" t="s">
        <v>4213</v>
      </c>
      <c r="F122" s="176" t="s">
        <v>4028</v>
      </c>
      <c r="G122" s="178" t="s">
        <v>224</v>
      </c>
      <c r="H122" s="175"/>
      <c r="I122" s="175" t="s">
        <v>430</v>
      </c>
      <c r="J122" s="179"/>
      <c r="K122" s="175" t="s">
        <v>177</v>
      </c>
      <c r="L122" s="175" t="s">
        <v>507</v>
      </c>
      <c r="M122" s="175" t="s">
        <v>4210</v>
      </c>
      <c r="N122" s="175"/>
      <c r="O122" s="175" t="s">
        <v>224</v>
      </c>
      <c r="P122" s="175" t="s">
        <v>247</v>
      </c>
      <c r="Q122" s="175"/>
      <c r="R122" s="175" t="s">
        <v>63</v>
      </c>
      <c r="S122" s="175"/>
      <c r="T122" s="178" t="str" cm="1">
        <f t="array" ref="T12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22" s="180">
        <v>613</v>
      </c>
      <c r="V122" s="179"/>
      <c r="W122" s="175"/>
      <c r="X122" s="175"/>
      <c r="Y122" s="175"/>
      <c r="Z122" s="175"/>
      <c r="AA122" s="175"/>
      <c r="AB122" s="175"/>
      <c r="AC122" s="175"/>
      <c r="AD122" s="175"/>
      <c r="AE122" s="175"/>
      <c r="AF122" s="175"/>
      <c r="AG122" s="175"/>
      <c r="AH122" s="175"/>
      <c r="AI122" s="175"/>
      <c r="AJ122" s="175"/>
      <c r="AK122" s="175"/>
      <c r="AL122" s="175"/>
      <c r="AM122" s="175"/>
      <c r="AN122" s="175"/>
      <c r="AO122" s="175"/>
      <c r="AP122" s="175" t="s">
        <v>36</v>
      </c>
      <c r="AQ122" s="175"/>
      <c r="AR122" s="175"/>
      <c r="AS122" s="175"/>
      <c r="AT122" s="175"/>
      <c r="AU122" s="175"/>
      <c r="AV122" s="175"/>
      <c r="AW122" s="175"/>
      <c r="AX122" s="175"/>
      <c r="AY122" s="175"/>
      <c r="AZ122" s="175"/>
      <c r="BA122" s="175"/>
      <c r="BB122" s="175"/>
      <c r="BC122" s="175"/>
      <c r="BD122" s="175"/>
      <c r="BE122" s="175"/>
      <c r="BF122" s="175"/>
      <c r="BG122" s="175"/>
      <c r="BH122" s="175"/>
      <c r="BI122" s="175"/>
      <c r="BJ122" s="175"/>
      <c r="BK122" s="175"/>
      <c r="BL122" s="175"/>
      <c r="BM122" s="175"/>
      <c r="BN122" s="175"/>
      <c r="BO122" s="175"/>
      <c r="BP122" s="175"/>
      <c r="BQ122" s="175"/>
      <c r="BR122" s="175"/>
      <c r="BS122" s="175"/>
      <c r="BT122" s="175"/>
      <c r="BU122" s="175"/>
      <c r="BV122" s="175"/>
      <c r="BW122" s="175"/>
      <c r="BX122" s="175"/>
      <c r="BY122" s="177" t="s">
        <v>925</v>
      </c>
      <c r="BZ122" s="175"/>
      <c r="CA122" s="175"/>
      <c r="CB122" s="175"/>
      <c r="CC122" s="175"/>
      <c r="CD122" s="175"/>
      <c r="CE122" s="175"/>
      <c r="CF122" s="175"/>
      <c r="CG122" s="175"/>
    </row>
    <row r="123" spans="1:85" s="145" customFormat="1" ht="14.5" customHeight="1">
      <c r="A123" s="85" t="s">
        <v>909</v>
      </c>
      <c r="B123" s="85">
        <v>119</v>
      </c>
      <c r="C123" s="78" t="s">
        <v>1057</v>
      </c>
      <c r="D123" s="221" t="s">
        <v>2346</v>
      </c>
      <c r="E123" s="176" t="s">
        <v>4213</v>
      </c>
      <c r="F123" s="176" t="s">
        <v>4028</v>
      </c>
      <c r="G123" s="178" t="s">
        <v>224</v>
      </c>
      <c r="H123" s="80"/>
      <c r="I123" s="177" t="s">
        <v>430</v>
      </c>
      <c r="J123" s="80" t="s">
        <v>434</v>
      </c>
      <c r="K123" s="220" t="s">
        <v>41</v>
      </c>
      <c r="L123" s="220" t="s">
        <v>435</v>
      </c>
      <c r="M123" s="80" t="s">
        <v>4211</v>
      </c>
      <c r="N123" s="80" t="s">
        <v>3126</v>
      </c>
      <c r="O123" s="220" t="s">
        <v>224</v>
      </c>
      <c r="P123" s="80" t="s">
        <v>437</v>
      </c>
      <c r="Q123" s="80" t="s">
        <v>540</v>
      </c>
      <c r="R123" s="80" t="s">
        <v>918</v>
      </c>
      <c r="S123" s="80" t="s">
        <v>438</v>
      </c>
      <c r="T123" s="178" t="str" cm="1">
        <f t="array" ref="T12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123" s="222">
        <v>10000</v>
      </c>
      <c r="V123" s="80"/>
      <c r="W123" s="80" t="s">
        <v>440</v>
      </c>
      <c r="X123" s="80"/>
      <c r="Y123" s="80" t="s">
        <v>441</v>
      </c>
      <c r="Z123" s="80"/>
      <c r="AA123" s="80"/>
      <c r="AB123" s="80">
        <v>0</v>
      </c>
      <c r="AC123" s="80" t="s">
        <v>442</v>
      </c>
      <c r="AD123" s="80"/>
      <c r="AE123" s="80" t="s">
        <v>444</v>
      </c>
      <c r="AF123" s="80" t="s">
        <v>919</v>
      </c>
      <c r="AG123" s="80" t="s">
        <v>539</v>
      </c>
      <c r="AH123" s="80" t="s">
        <v>446</v>
      </c>
      <c r="AI123" s="80"/>
      <c r="AJ123" s="80"/>
      <c r="AK123" s="80" t="s">
        <v>448</v>
      </c>
      <c r="AL123" s="80" t="s">
        <v>449</v>
      </c>
      <c r="AM123" s="80"/>
      <c r="AN123" s="80" t="s">
        <v>450</v>
      </c>
      <c r="AO123" s="80" t="s">
        <v>451</v>
      </c>
      <c r="AP123" s="175" t="s">
        <v>27</v>
      </c>
      <c r="AQ123" s="80" t="s">
        <v>920</v>
      </c>
      <c r="AR123" s="80" t="s">
        <v>921</v>
      </c>
      <c r="AS123" s="80" t="s">
        <v>921</v>
      </c>
      <c r="AT123" s="80" t="s">
        <v>922</v>
      </c>
      <c r="AU123" s="80" t="s">
        <v>453</v>
      </c>
      <c r="AV123" s="80" t="s">
        <v>454</v>
      </c>
      <c r="AW123" s="80" t="s">
        <v>434</v>
      </c>
      <c r="AX123" s="80"/>
      <c r="AY123" s="80"/>
      <c r="AZ123" s="80" t="s">
        <v>923</v>
      </c>
      <c r="BA123" s="80" t="s">
        <v>455</v>
      </c>
      <c r="BB123" s="80" t="s">
        <v>456</v>
      </c>
      <c r="BC123" s="80" t="s">
        <v>3135</v>
      </c>
      <c r="BD123" s="80" t="s">
        <v>434</v>
      </c>
      <c r="BE123" s="80" t="s">
        <v>924</v>
      </c>
      <c r="BF123" s="80" t="s">
        <v>434</v>
      </c>
      <c r="BG123" s="80" t="s">
        <v>457</v>
      </c>
      <c r="BH123" s="80"/>
      <c r="BI123" s="80">
        <v>0</v>
      </c>
      <c r="BJ123" s="80" t="s">
        <v>458</v>
      </c>
      <c r="BK123" s="80"/>
      <c r="BL123" s="80"/>
      <c r="BM123" s="80"/>
      <c r="BN123" s="80"/>
      <c r="BO123" s="80"/>
      <c r="BP123" s="80"/>
      <c r="BQ123" s="80"/>
      <c r="BR123" s="80"/>
      <c r="BS123" s="80"/>
      <c r="BT123" s="80" t="s">
        <v>447</v>
      </c>
      <c r="BU123" s="80" t="s">
        <v>459</v>
      </c>
      <c r="BV123" s="80" t="s">
        <v>460</v>
      </c>
      <c r="BW123" s="80" t="s">
        <v>457</v>
      </c>
      <c r="BX123" s="80"/>
      <c r="BY123" s="177" t="s">
        <v>925</v>
      </c>
      <c r="BZ123" s="80" t="s">
        <v>3032</v>
      </c>
      <c r="CA123" s="80" t="s">
        <v>926</v>
      </c>
      <c r="CB123" s="80" t="s">
        <v>927</v>
      </c>
      <c r="CC123" s="80" t="s">
        <v>3033</v>
      </c>
      <c r="CD123" s="80"/>
      <c r="CE123" s="80" t="s">
        <v>461</v>
      </c>
      <c r="CF123" s="80" t="s">
        <v>462</v>
      </c>
      <c r="CG123" s="80" t="s">
        <v>463</v>
      </c>
    </row>
    <row r="124" spans="1:85" s="145" customFormat="1" ht="14.5" customHeight="1">
      <c r="A124" s="85" t="s">
        <v>205</v>
      </c>
      <c r="B124" s="85">
        <v>120</v>
      </c>
      <c r="C124" s="234" t="s">
        <v>294</v>
      </c>
      <c r="D124" s="175"/>
      <c r="E124" s="176" t="s">
        <v>4213</v>
      </c>
      <c r="F124" s="176" t="s">
        <v>4028</v>
      </c>
      <c r="G124" s="178" t="s">
        <v>242</v>
      </c>
      <c r="H124" s="175"/>
      <c r="I124" s="175" t="s">
        <v>430</v>
      </c>
      <c r="J124" s="179"/>
      <c r="K124" s="175" t="s">
        <v>177</v>
      </c>
      <c r="L124" s="175" t="s">
        <v>103</v>
      </c>
      <c r="M124" s="175" t="s">
        <v>4210</v>
      </c>
      <c r="N124" s="175"/>
      <c r="O124" s="175" t="s">
        <v>241</v>
      </c>
      <c r="P124" s="175" t="s">
        <v>293</v>
      </c>
      <c r="Q124" s="175"/>
      <c r="R124" s="175" t="s">
        <v>63</v>
      </c>
      <c r="S124" s="175"/>
      <c r="T124" s="178" t="str" cm="1">
        <f t="array" ref="T12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24" s="180">
        <v>0.3</v>
      </c>
      <c r="V124" s="179"/>
      <c r="W124" s="175"/>
      <c r="X124" s="175"/>
      <c r="Y124" s="175"/>
      <c r="Z124" s="175"/>
      <c r="AA124" s="175"/>
      <c r="AB124" s="175"/>
      <c r="AC124" s="175"/>
      <c r="AD124" s="175"/>
      <c r="AE124" s="175"/>
      <c r="AF124" s="175"/>
      <c r="AG124" s="175"/>
      <c r="AH124" s="175"/>
      <c r="AI124" s="175"/>
      <c r="AJ124" s="175"/>
      <c r="AK124" s="175"/>
      <c r="AL124" s="175"/>
      <c r="AM124" s="175"/>
      <c r="AN124" s="175"/>
      <c r="AO124" s="175"/>
      <c r="AP124" s="175" t="s">
        <v>36</v>
      </c>
      <c r="AQ124" s="175"/>
      <c r="AR124" s="175"/>
      <c r="AS124" s="175"/>
      <c r="AT124" s="175"/>
      <c r="AU124" s="175"/>
      <c r="AV124" s="175"/>
      <c r="AW124" s="175"/>
      <c r="AX124" s="175"/>
      <c r="AY124" s="175"/>
      <c r="AZ124" s="175"/>
      <c r="BA124" s="175"/>
      <c r="BB124" s="175"/>
      <c r="BC124" s="175"/>
      <c r="BD124" s="175"/>
      <c r="BE124" s="175"/>
      <c r="BF124" s="175"/>
      <c r="BG124" s="175"/>
      <c r="BH124" s="175"/>
      <c r="BI124" s="175"/>
      <c r="BJ124" s="175"/>
      <c r="BK124" s="175"/>
      <c r="BL124" s="175"/>
      <c r="BM124" s="175"/>
      <c r="BN124" s="175"/>
      <c r="BO124" s="175"/>
      <c r="BP124" s="175"/>
      <c r="BQ124" s="175"/>
      <c r="BR124" s="175"/>
      <c r="BS124" s="175"/>
      <c r="BT124" s="175"/>
      <c r="BU124" s="175"/>
      <c r="BV124" s="175"/>
      <c r="BW124" s="175"/>
      <c r="BX124" s="175"/>
      <c r="BY124" s="175"/>
      <c r="BZ124" s="175"/>
      <c r="CA124" s="175"/>
      <c r="CB124" s="175"/>
      <c r="CC124" s="175"/>
      <c r="CD124" s="175"/>
      <c r="CE124" s="175"/>
      <c r="CF124" s="175"/>
      <c r="CG124" s="175"/>
    </row>
    <row r="125" spans="1:85" s="145" customFormat="1" ht="14.5" customHeight="1">
      <c r="A125" s="85" t="s">
        <v>87</v>
      </c>
      <c r="B125" s="85">
        <v>121</v>
      </c>
      <c r="C125" s="234" t="s">
        <v>104</v>
      </c>
      <c r="D125" s="175" t="s">
        <v>102</v>
      </c>
      <c r="E125" s="176" t="s">
        <v>4213</v>
      </c>
      <c r="F125" s="176" t="s">
        <v>4028</v>
      </c>
      <c r="G125" s="178" t="s">
        <v>4164</v>
      </c>
      <c r="H125" s="175">
        <v>1</v>
      </c>
      <c r="I125" s="175" t="s">
        <v>430</v>
      </c>
      <c r="J125" s="179"/>
      <c r="K125" s="175" t="s">
        <v>53</v>
      </c>
      <c r="L125" s="175" t="s">
        <v>87</v>
      </c>
      <c r="M125" s="175" t="s">
        <v>4210</v>
      </c>
      <c r="N125" s="175"/>
      <c r="O125" s="175"/>
      <c r="P125" s="175"/>
      <c r="Q125" s="175"/>
      <c r="R125" s="175" t="s">
        <v>38</v>
      </c>
      <c r="S125" s="175"/>
      <c r="T125" s="178" t="str" cm="1">
        <f t="array" ref="T12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25" s="180">
        <v>750</v>
      </c>
      <c r="V125" s="179"/>
      <c r="W125" s="175"/>
      <c r="X125" s="175"/>
      <c r="Y125" s="175"/>
      <c r="Z125" s="175"/>
      <c r="AA125" s="175"/>
      <c r="AB125" s="175"/>
      <c r="AC125" s="175"/>
      <c r="AD125" s="175"/>
      <c r="AE125" s="175"/>
      <c r="AF125" s="175"/>
      <c r="AG125" s="175"/>
      <c r="AH125" s="175"/>
      <c r="AI125" s="175"/>
      <c r="AJ125" s="175"/>
      <c r="AK125" s="175"/>
      <c r="AL125" s="175"/>
      <c r="AM125" s="175"/>
      <c r="AN125" s="175"/>
      <c r="AO125" s="175"/>
      <c r="AP125" s="175" t="s">
        <v>27</v>
      </c>
      <c r="AQ125" s="175"/>
      <c r="AR125" s="175"/>
      <c r="AS125" s="175"/>
      <c r="AT125" s="175"/>
      <c r="AU125" s="175"/>
      <c r="AV125" s="175"/>
      <c r="AW125" s="175"/>
      <c r="AX125" s="175"/>
      <c r="AY125" s="175"/>
      <c r="AZ125" s="175"/>
      <c r="BA125" s="175"/>
      <c r="BB125" s="175"/>
      <c r="BC125" s="175"/>
      <c r="BD125" s="175"/>
      <c r="BE125" s="175"/>
      <c r="BF125" s="175"/>
      <c r="BG125" s="175"/>
      <c r="BH125" s="175"/>
      <c r="BI125" s="175"/>
      <c r="BJ125" s="175"/>
      <c r="BK125" s="175"/>
      <c r="BL125" s="175"/>
      <c r="BM125" s="175"/>
      <c r="BN125" s="175"/>
      <c r="BO125" s="175"/>
      <c r="BP125" s="175"/>
      <c r="BQ125" s="175"/>
      <c r="BR125" s="175"/>
      <c r="BS125" s="175"/>
      <c r="BT125" s="175"/>
      <c r="BU125" s="175"/>
      <c r="BV125" s="175"/>
      <c r="BW125" s="175"/>
      <c r="BX125" s="175"/>
      <c r="BY125" s="175" t="s">
        <v>103</v>
      </c>
      <c r="BZ125" s="175"/>
      <c r="CA125" s="175"/>
      <c r="CB125" s="175"/>
      <c r="CC125" s="175"/>
      <c r="CD125" s="175"/>
      <c r="CE125" s="175"/>
      <c r="CF125" s="175"/>
      <c r="CG125" s="175"/>
    </row>
    <row r="126" spans="1:85" s="145" customFormat="1" ht="14.5" customHeight="1">
      <c r="A126" s="85" t="s">
        <v>1046</v>
      </c>
      <c r="B126" s="85">
        <v>122</v>
      </c>
      <c r="C126" s="236" t="s">
        <v>602</v>
      </c>
      <c r="D126" s="177"/>
      <c r="E126" s="177" t="s">
        <v>1041</v>
      </c>
      <c r="F126" s="176" t="s">
        <v>4028</v>
      </c>
      <c r="G126" s="178" t="s">
        <v>224</v>
      </c>
      <c r="H126" s="177"/>
      <c r="I126" s="177" t="s">
        <v>4160</v>
      </c>
      <c r="J126" s="80"/>
      <c r="K126" s="177"/>
      <c r="L126" s="175" t="s">
        <v>1556</v>
      </c>
      <c r="M126" s="175" t="s">
        <v>4210</v>
      </c>
      <c r="N126" s="80"/>
      <c r="O126" s="175" t="s">
        <v>224</v>
      </c>
      <c r="P126" s="177"/>
      <c r="Q126" s="80"/>
      <c r="R126" s="177"/>
      <c r="S126" s="80"/>
      <c r="T126" s="178" t="str" cm="1">
        <f t="array" ref="T12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26" s="182">
        <v>1600</v>
      </c>
      <c r="V126" s="80"/>
      <c r="W126" s="80"/>
      <c r="X126" s="80"/>
      <c r="Y126" s="80"/>
      <c r="Z126" s="80"/>
      <c r="AA126" s="80"/>
      <c r="AB126" s="80"/>
      <c r="AC126" s="80"/>
      <c r="AD126" s="80"/>
      <c r="AE126" s="80"/>
      <c r="AF126" s="80"/>
      <c r="AG126" s="80"/>
      <c r="AH126" s="80"/>
      <c r="AI126" s="80"/>
      <c r="AJ126" s="80"/>
      <c r="AK126" s="80"/>
      <c r="AL126" s="80"/>
      <c r="AM126" s="80"/>
      <c r="AN126" s="80"/>
      <c r="AO126" s="80"/>
      <c r="AP126" s="177" t="s">
        <v>45</v>
      </c>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177" t="s">
        <v>925</v>
      </c>
      <c r="BZ126" s="80"/>
      <c r="CA126" s="80"/>
      <c r="CB126" s="80"/>
      <c r="CC126" s="80"/>
      <c r="CD126" s="80"/>
      <c r="CE126" s="80"/>
      <c r="CF126" s="80"/>
      <c r="CG126" s="80"/>
    </row>
    <row r="127" spans="1:85" s="145" customFormat="1" ht="14.5" customHeight="1">
      <c r="A127" s="85" t="s">
        <v>909</v>
      </c>
      <c r="B127" s="85">
        <v>123</v>
      </c>
      <c r="C127" s="192" t="s">
        <v>1075</v>
      </c>
      <c r="D127" s="80" t="s">
        <v>2714</v>
      </c>
      <c r="E127" s="177" t="s">
        <v>4213</v>
      </c>
      <c r="F127" s="176" t="s">
        <v>3515</v>
      </c>
      <c r="G127" s="178" t="s">
        <v>224</v>
      </c>
      <c r="H127" s="80"/>
      <c r="I127" s="177" t="s">
        <v>4160</v>
      </c>
      <c r="J127" s="80" t="s">
        <v>2713</v>
      </c>
      <c r="K127" s="80" t="s">
        <v>2416</v>
      </c>
      <c r="L127" s="80" t="s">
        <v>1556</v>
      </c>
      <c r="M127" s="80" t="s">
        <v>4210</v>
      </c>
      <c r="N127" s="80" t="s">
        <v>1556</v>
      </c>
      <c r="O127" s="80" t="s">
        <v>224</v>
      </c>
      <c r="P127" s="80" t="s">
        <v>2711</v>
      </c>
      <c r="Q127" s="80" t="s">
        <v>2710</v>
      </c>
      <c r="R127" s="80" t="s">
        <v>2381</v>
      </c>
      <c r="S127" s="80" t="s">
        <v>2709</v>
      </c>
      <c r="T127" s="178" t="str" cm="1">
        <f t="array" ref="T12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27" s="186">
        <v>5.64</v>
      </c>
      <c r="V127" s="80" t="s">
        <v>2707</v>
      </c>
      <c r="W127" s="80" t="s">
        <v>440</v>
      </c>
      <c r="X127" s="80" t="s">
        <v>2706</v>
      </c>
      <c r="Y127" s="80" t="s">
        <v>2705</v>
      </c>
      <c r="Z127" s="80" t="s">
        <v>1960</v>
      </c>
      <c r="AA127" s="80" t="s">
        <v>2704</v>
      </c>
      <c r="AB127" s="80">
        <v>0</v>
      </c>
      <c r="AC127" s="80" t="s">
        <v>2703</v>
      </c>
      <c r="AD127" s="80" t="s">
        <v>3000</v>
      </c>
      <c r="AE127" s="80" t="s">
        <v>2702</v>
      </c>
      <c r="AF127" s="80" t="s">
        <v>2476</v>
      </c>
      <c r="AG127" s="80" t="s">
        <v>2701</v>
      </c>
      <c r="AH127" s="80" t="s">
        <v>2700</v>
      </c>
      <c r="AI127" s="80" t="s">
        <v>2699</v>
      </c>
      <c r="AJ127" s="80" t="s">
        <v>447</v>
      </c>
      <c r="AK127" s="80" t="s">
        <v>2698</v>
      </c>
      <c r="AL127" s="80" t="s">
        <v>450</v>
      </c>
      <c r="AM127" s="80">
        <v>0</v>
      </c>
      <c r="AN127" s="80"/>
      <c r="AO127" s="80"/>
      <c r="AP127" s="175" t="s">
        <v>3884</v>
      </c>
      <c r="AQ127" s="80"/>
      <c r="AR127" s="80"/>
      <c r="AS127" s="80"/>
      <c r="AT127" s="80"/>
      <c r="AU127" s="80"/>
      <c r="AV127" s="80"/>
      <c r="AW127" s="80"/>
      <c r="AX127" s="80"/>
      <c r="AY127" s="80"/>
      <c r="AZ127" s="80" t="s">
        <v>2691</v>
      </c>
      <c r="BA127" s="80" t="s">
        <v>2690</v>
      </c>
      <c r="BB127" s="80" t="s">
        <v>2684</v>
      </c>
      <c r="BC127" s="80" t="s">
        <v>3011</v>
      </c>
      <c r="BD127" s="80" t="s">
        <v>2687</v>
      </c>
      <c r="BE127" s="80" t="s">
        <v>2689</v>
      </c>
      <c r="BF127" s="80" t="s">
        <v>2688</v>
      </c>
      <c r="BG127" s="80" t="s">
        <v>3025</v>
      </c>
      <c r="BH127" s="80" t="s">
        <v>2687</v>
      </c>
      <c r="BI127" s="80" t="s">
        <v>2686</v>
      </c>
      <c r="BJ127" s="80" t="s">
        <v>2685</v>
      </c>
      <c r="BK127" s="80"/>
      <c r="BL127" s="80"/>
      <c r="BM127" s="80"/>
      <c r="BN127" s="80"/>
      <c r="BO127" s="80"/>
      <c r="BP127" s="80"/>
      <c r="BQ127" s="80"/>
      <c r="BR127" s="80"/>
      <c r="BS127" s="80"/>
      <c r="BT127" s="80" t="s">
        <v>447</v>
      </c>
      <c r="BU127" s="80" t="s">
        <v>2684</v>
      </c>
      <c r="BV127" s="80" t="s">
        <v>2683</v>
      </c>
      <c r="BW127" s="80" t="s">
        <v>502</v>
      </c>
      <c r="BX127" s="80" t="s">
        <v>2682</v>
      </c>
      <c r="BY127" s="177" t="s">
        <v>925</v>
      </c>
      <c r="BZ127" s="80" t="s">
        <v>2681</v>
      </c>
      <c r="CA127" s="80" t="s">
        <v>2680</v>
      </c>
      <c r="CB127" s="80" t="s">
        <v>2679</v>
      </c>
      <c r="CC127" s="80" t="s">
        <v>2678</v>
      </c>
      <c r="CD127" s="80" t="s">
        <v>2677</v>
      </c>
      <c r="CE127" s="80" t="s">
        <v>2676</v>
      </c>
      <c r="CF127" s="80" t="s">
        <v>462</v>
      </c>
      <c r="CG127" s="80" t="s">
        <v>2675</v>
      </c>
    </row>
    <row r="128" spans="1:85" s="145" customFormat="1" ht="14.5" customHeight="1">
      <c r="A128" s="85" t="s">
        <v>1046</v>
      </c>
      <c r="B128" s="85">
        <v>124</v>
      </c>
      <c r="C128" s="78" t="s">
        <v>607</v>
      </c>
      <c r="D128" s="80"/>
      <c r="E128" s="177" t="s">
        <v>1041</v>
      </c>
      <c r="F128" s="176" t="s">
        <v>4028</v>
      </c>
      <c r="G128" s="178" t="s">
        <v>224</v>
      </c>
      <c r="H128" s="80"/>
      <c r="I128" s="177" t="s">
        <v>4160</v>
      </c>
      <c r="J128" s="80"/>
      <c r="K128" s="80"/>
      <c r="L128" s="175" t="s">
        <v>1556</v>
      </c>
      <c r="M128" s="175" t="s">
        <v>4210</v>
      </c>
      <c r="N128" s="80"/>
      <c r="O128" s="175" t="s">
        <v>224</v>
      </c>
      <c r="P128" s="80"/>
      <c r="Q128" s="80"/>
      <c r="R128" s="80"/>
      <c r="S128" s="80"/>
      <c r="T128" s="178" t="str" cm="1">
        <f t="array" ref="T12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28" s="186">
        <v>465</v>
      </c>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177" t="s">
        <v>925</v>
      </c>
      <c r="BZ128" s="80"/>
      <c r="CA128" s="80"/>
      <c r="CB128" s="80"/>
      <c r="CC128" s="80"/>
      <c r="CD128" s="80"/>
      <c r="CE128" s="80"/>
      <c r="CF128" s="80"/>
      <c r="CG128" s="80"/>
    </row>
    <row r="129" spans="1:85" s="145" customFormat="1" ht="14.5" customHeight="1">
      <c r="A129" s="85" t="s">
        <v>205</v>
      </c>
      <c r="B129" s="85">
        <v>125</v>
      </c>
      <c r="C129" s="234" t="s">
        <v>251</v>
      </c>
      <c r="D129" s="175"/>
      <c r="E129" s="176" t="s">
        <v>4213</v>
      </c>
      <c r="F129" s="176" t="s">
        <v>4028</v>
      </c>
      <c r="G129" s="178" t="s">
        <v>224</v>
      </c>
      <c r="H129" s="175"/>
      <c r="I129" s="175" t="s">
        <v>430</v>
      </c>
      <c r="J129" s="179"/>
      <c r="K129" s="175" t="s">
        <v>26</v>
      </c>
      <c r="L129" s="175" t="s">
        <v>506</v>
      </c>
      <c r="M129" s="175" t="s">
        <v>4209</v>
      </c>
      <c r="N129" s="175"/>
      <c r="O129" s="175" t="s">
        <v>224</v>
      </c>
      <c r="P129" s="175" t="s">
        <v>223</v>
      </c>
      <c r="Q129" s="175"/>
      <c r="R129" s="175"/>
      <c r="S129" s="175"/>
      <c r="T129" s="178" t="str" cm="1">
        <f t="array" ref="T12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29" s="180">
        <v>3564</v>
      </c>
      <c r="V129" s="179"/>
      <c r="W129" s="175"/>
      <c r="X129" s="175"/>
      <c r="Y129" s="175"/>
      <c r="Z129" s="175"/>
      <c r="AA129" s="175"/>
      <c r="AB129" s="175"/>
      <c r="AC129" s="175"/>
      <c r="AD129" s="175"/>
      <c r="AE129" s="175"/>
      <c r="AF129" s="175"/>
      <c r="AG129" s="175"/>
      <c r="AH129" s="175"/>
      <c r="AI129" s="175"/>
      <c r="AJ129" s="175"/>
      <c r="AK129" s="175"/>
      <c r="AL129" s="175"/>
      <c r="AM129" s="175"/>
      <c r="AN129" s="175"/>
      <c r="AO129" s="175"/>
      <c r="AP129" s="175" t="s">
        <v>27</v>
      </c>
      <c r="AQ129" s="175"/>
      <c r="AR129" s="175"/>
      <c r="AS129" s="175"/>
      <c r="AT129" s="175"/>
      <c r="AU129" s="175"/>
      <c r="AV129" s="175"/>
      <c r="AW129" s="175"/>
      <c r="AX129" s="175"/>
      <c r="AY129" s="175"/>
      <c r="AZ129" s="175"/>
      <c r="BA129" s="175"/>
      <c r="BB129" s="175"/>
      <c r="BC129" s="175"/>
      <c r="BD129" s="175"/>
      <c r="BE129" s="175"/>
      <c r="BF129" s="175"/>
      <c r="BG129" s="175"/>
      <c r="BH129" s="175"/>
      <c r="BI129" s="175"/>
      <c r="BJ129" s="175"/>
      <c r="BK129" s="175"/>
      <c r="BL129" s="175"/>
      <c r="BM129" s="175"/>
      <c r="BN129" s="175"/>
      <c r="BO129" s="175"/>
      <c r="BP129" s="175"/>
      <c r="BQ129" s="175"/>
      <c r="BR129" s="175"/>
      <c r="BS129" s="175"/>
      <c r="BT129" s="175"/>
      <c r="BU129" s="175"/>
      <c r="BV129" s="175"/>
      <c r="BW129" s="175"/>
      <c r="BX129" s="175"/>
      <c r="BY129" s="175"/>
      <c r="BZ129" s="175"/>
      <c r="CA129" s="175"/>
      <c r="CB129" s="175"/>
      <c r="CC129" s="175"/>
      <c r="CD129" s="175"/>
      <c r="CE129" s="175"/>
      <c r="CF129" s="175"/>
      <c r="CG129" s="175"/>
    </row>
    <row r="130" spans="1:85" s="145" customFormat="1" ht="14.5" customHeight="1">
      <c r="A130" s="208" t="s">
        <v>87</v>
      </c>
      <c r="B130" s="85">
        <v>126</v>
      </c>
      <c r="C130" s="234" t="s">
        <v>108</v>
      </c>
      <c r="D130" s="175" t="s">
        <v>107</v>
      </c>
      <c r="E130" s="176" t="s">
        <v>4213</v>
      </c>
      <c r="F130" s="176" t="s">
        <v>4028</v>
      </c>
      <c r="G130" s="178" t="s">
        <v>4163</v>
      </c>
      <c r="H130" s="175"/>
      <c r="I130" s="175" t="s">
        <v>430</v>
      </c>
      <c r="J130" s="179"/>
      <c r="K130" s="175" t="s">
        <v>53</v>
      </c>
      <c r="L130" s="175" t="s">
        <v>87</v>
      </c>
      <c r="M130" s="175" t="s">
        <v>4210</v>
      </c>
      <c r="N130" s="175"/>
      <c r="O130" s="175"/>
      <c r="P130" s="175"/>
      <c r="Q130" s="175"/>
      <c r="R130" s="175" t="s">
        <v>38</v>
      </c>
      <c r="S130" s="175"/>
      <c r="T130" s="178" t="str" cm="1">
        <f t="array" ref="T13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30" s="180">
        <v>2200</v>
      </c>
      <c r="V130" s="179"/>
      <c r="W130" s="175"/>
      <c r="X130" s="175"/>
      <c r="Y130" s="175"/>
      <c r="Z130" s="175"/>
      <c r="AA130" s="175"/>
      <c r="AB130" s="175"/>
      <c r="AC130" s="175"/>
      <c r="AD130" s="175"/>
      <c r="AE130" s="175"/>
      <c r="AF130" s="175"/>
      <c r="AG130" s="175"/>
      <c r="AH130" s="175"/>
      <c r="AI130" s="175"/>
      <c r="AJ130" s="175"/>
      <c r="AK130" s="175"/>
      <c r="AL130" s="175"/>
      <c r="AM130" s="175"/>
      <c r="AN130" s="175"/>
      <c r="AO130" s="175"/>
      <c r="AP130" s="175" t="s">
        <v>36</v>
      </c>
      <c r="AQ130" s="175"/>
      <c r="AR130" s="175"/>
      <c r="AS130" s="175"/>
      <c r="AT130" s="175"/>
      <c r="AU130" s="175"/>
      <c r="AV130" s="175"/>
      <c r="AW130" s="175"/>
      <c r="AX130" s="175"/>
      <c r="AY130" s="175"/>
      <c r="AZ130" s="175"/>
      <c r="BA130" s="175"/>
      <c r="BB130" s="175"/>
      <c r="BC130" s="175"/>
      <c r="BD130" s="175"/>
      <c r="BE130" s="175"/>
      <c r="BF130" s="175"/>
      <c r="BG130" s="175"/>
      <c r="BH130" s="175"/>
      <c r="BI130" s="175"/>
      <c r="BJ130" s="175"/>
      <c r="BK130" s="175"/>
      <c r="BL130" s="175"/>
      <c r="BM130" s="175"/>
      <c r="BN130" s="175"/>
      <c r="BO130" s="175"/>
      <c r="BP130" s="175"/>
      <c r="BQ130" s="175"/>
      <c r="BR130" s="175"/>
      <c r="BS130" s="175"/>
      <c r="BT130" s="175"/>
      <c r="BU130" s="175"/>
      <c r="BV130" s="175"/>
      <c r="BW130" s="175"/>
      <c r="BX130" s="175"/>
      <c r="BY130" s="175" t="s">
        <v>489</v>
      </c>
      <c r="BZ130" s="175"/>
      <c r="CA130" s="175"/>
      <c r="CB130" s="175"/>
      <c r="CC130" s="175"/>
      <c r="CD130" s="175"/>
      <c r="CE130" s="175"/>
      <c r="CF130" s="175"/>
      <c r="CG130" s="175"/>
    </row>
    <row r="131" spans="1:85" s="145" customFormat="1" ht="14.5" customHeight="1">
      <c r="A131" s="208" t="s">
        <v>205</v>
      </c>
      <c r="B131" s="85">
        <v>127</v>
      </c>
      <c r="C131" s="234" t="s">
        <v>263</v>
      </c>
      <c r="D131" s="175"/>
      <c r="E131" s="176" t="s">
        <v>4213</v>
      </c>
      <c r="F131" s="176" t="s">
        <v>4028</v>
      </c>
      <c r="G131" s="178" t="s">
        <v>242</v>
      </c>
      <c r="H131" s="175"/>
      <c r="I131" s="175" t="s">
        <v>430</v>
      </c>
      <c r="J131" s="179"/>
      <c r="K131" s="175" t="s">
        <v>80</v>
      </c>
      <c r="L131" s="175" t="s">
        <v>577</v>
      </c>
      <c r="M131" s="175" t="s">
        <v>4210</v>
      </c>
      <c r="N131" s="175"/>
      <c r="O131" s="175" t="s">
        <v>241</v>
      </c>
      <c r="P131" s="175" t="s">
        <v>240</v>
      </c>
      <c r="Q131" s="175"/>
      <c r="R131" s="175"/>
      <c r="S131" s="175"/>
      <c r="T131" s="178" t="str" cm="1">
        <f t="array" ref="T13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31" s="180">
        <v>85</v>
      </c>
      <c r="V131" s="179"/>
      <c r="W131" s="175"/>
      <c r="X131" s="175"/>
      <c r="Y131" s="175"/>
      <c r="Z131" s="175"/>
      <c r="AA131" s="175"/>
      <c r="AB131" s="175"/>
      <c r="AC131" s="175"/>
      <c r="AD131" s="175"/>
      <c r="AE131" s="175"/>
      <c r="AF131" s="175"/>
      <c r="AG131" s="175"/>
      <c r="AH131" s="175"/>
      <c r="AI131" s="175"/>
      <c r="AJ131" s="175"/>
      <c r="AK131" s="175"/>
      <c r="AL131" s="175"/>
      <c r="AM131" s="175"/>
      <c r="AN131" s="175"/>
      <c r="AO131" s="175"/>
      <c r="AP131" s="175" t="s">
        <v>27</v>
      </c>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c r="BM131" s="175"/>
      <c r="BN131" s="175"/>
      <c r="BO131" s="175"/>
      <c r="BP131" s="175"/>
      <c r="BQ131" s="175"/>
      <c r="BR131" s="175"/>
      <c r="BS131" s="175"/>
      <c r="BT131" s="175"/>
      <c r="BU131" s="175"/>
      <c r="BV131" s="175"/>
      <c r="BW131" s="175"/>
      <c r="BX131" s="175"/>
      <c r="BY131" s="175"/>
      <c r="BZ131" s="175"/>
      <c r="CA131" s="175"/>
      <c r="CB131" s="175"/>
      <c r="CC131" s="175"/>
      <c r="CD131" s="175"/>
      <c r="CE131" s="175"/>
      <c r="CF131" s="175"/>
      <c r="CG131" s="175"/>
    </row>
    <row r="132" spans="1:85" s="145" customFormat="1" ht="14.5" customHeight="1">
      <c r="A132" s="208" t="s">
        <v>205</v>
      </c>
      <c r="B132" s="85">
        <v>128</v>
      </c>
      <c r="C132" s="234" t="s">
        <v>259</v>
      </c>
      <c r="D132" s="175"/>
      <c r="E132" s="176" t="s">
        <v>4213</v>
      </c>
      <c r="F132" s="176" t="s">
        <v>4028</v>
      </c>
      <c r="G132" s="178" t="s">
        <v>224</v>
      </c>
      <c r="H132" s="175"/>
      <c r="I132" s="175" t="s">
        <v>430</v>
      </c>
      <c r="J132" s="179"/>
      <c r="K132" s="175" t="s">
        <v>80</v>
      </c>
      <c r="L132" s="175" t="s">
        <v>506</v>
      </c>
      <c r="M132" s="175" t="s">
        <v>4209</v>
      </c>
      <c r="N132" s="175"/>
      <c r="O132" s="175" t="s">
        <v>224</v>
      </c>
      <c r="P132" s="175" t="s">
        <v>223</v>
      </c>
      <c r="Q132" s="175"/>
      <c r="R132" s="175" t="s">
        <v>63</v>
      </c>
      <c r="S132" s="175"/>
      <c r="T132" s="178" t="str" cm="1">
        <f t="array" ref="T13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32" s="180">
        <v>160</v>
      </c>
      <c r="V132" s="179"/>
      <c r="W132" s="175"/>
      <c r="X132" s="175"/>
      <c r="Y132" s="175"/>
      <c r="Z132" s="175"/>
      <c r="AA132" s="175"/>
      <c r="AB132" s="175"/>
      <c r="AC132" s="175"/>
      <c r="AD132" s="175"/>
      <c r="AE132" s="175"/>
      <c r="AF132" s="175"/>
      <c r="AG132" s="175"/>
      <c r="AH132" s="175"/>
      <c r="AI132" s="175"/>
      <c r="AJ132" s="175"/>
      <c r="AK132" s="175"/>
      <c r="AL132" s="175"/>
      <c r="AM132" s="175"/>
      <c r="AN132" s="175"/>
      <c r="AO132" s="175"/>
      <c r="AP132" s="175" t="s">
        <v>45</v>
      </c>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c r="BM132" s="175"/>
      <c r="BN132" s="175"/>
      <c r="BO132" s="175"/>
      <c r="BP132" s="175"/>
      <c r="BQ132" s="175"/>
      <c r="BR132" s="175"/>
      <c r="BS132" s="175"/>
      <c r="BT132" s="175"/>
      <c r="BU132" s="175"/>
      <c r="BV132" s="175"/>
      <c r="BW132" s="175"/>
      <c r="BX132" s="175"/>
      <c r="BY132" s="177" t="s">
        <v>925</v>
      </c>
      <c r="BZ132" s="175"/>
      <c r="CA132" s="175"/>
      <c r="CB132" s="175"/>
      <c r="CC132" s="175"/>
      <c r="CD132" s="175"/>
      <c r="CE132" s="175"/>
      <c r="CF132" s="175"/>
      <c r="CG132" s="175"/>
    </row>
    <row r="133" spans="1:85" s="145" customFormat="1" ht="14.5" customHeight="1">
      <c r="A133" s="85" t="s">
        <v>910</v>
      </c>
      <c r="B133" s="85">
        <v>129</v>
      </c>
      <c r="C133" s="192" t="s">
        <v>760</v>
      </c>
      <c r="D133" s="80" t="s">
        <v>761</v>
      </c>
      <c r="E133" s="177" t="s">
        <v>4213</v>
      </c>
      <c r="F133" s="176" t="s">
        <v>4028</v>
      </c>
      <c r="G133" s="181" t="s">
        <v>203</v>
      </c>
      <c r="H133" s="80"/>
      <c r="I133" s="177" t="s">
        <v>4159</v>
      </c>
      <c r="J133" s="80"/>
      <c r="K133" s="80" t="s">
        <v>894</v>
      </c>
      <c r="L133" s="80" t="s">
        <v>747</v>
      </c>
      <c r="M133" s="80" t="s">
        <v>4210</v>
      </c>
      <c r="N133" s="80" t="s">
        <v>746</v>
      </c>
      <c r="O133" s="80" t="s">
        <v>743</v>
      </c>
      <c r="P133" s="80"/>
      <c r="Q133" s="80"/>
      <c r="R133" s="80"/>
      <c r="S133" s="80"/>
      <c r="T133" s="178" t="str" cm="1">
        <f t="array" ref="T13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33" s="206">
        <v>2</v>
      </c>
      <c r="V133" s="80"/>
      <c r="W133" s="80"/>
      <c r="X133" s="80"/>
      <c r="Y133" s="80"/>
      <c r="Z133" s="80"/>
      <c r="AA133" s="80"/>
      <c r="AB133" s="80"/>
      <c r="AC133" s="80"/>
      <c r="AD133" s="80"/>
      <c r="AE133" s="80"/>
      <c r="AF133" s="80"/>
      <c r="AG133" s="80"/>
      <c r="AH133" s="80" t="s">
        <v>751</v>
      </c>
      <c r="AI133" s="80"/>
      <c r="AJ133" s="80"/>
      <c r="AK133" s="80"/>
      <c r="AL133" s="80"/>
      <c r="AM133" s="80"/>
      <c r="AN133" s="80"/>
      <c r="AO133" s="80"/>
      <c r="AP133" s="175" t="s">
        <v>36</v>
      </c>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row>
    <row r="134" spans="1:85" s="145" customFormat="1" ht="14.5" customHeight="1">
      <c r="A134" s="208" t="s">
        <v>910</v>
      </c>
      <c r="B134" s="85">
        <v>130</v>
      </c>
      <c r="C134" s="192" t="s">
        <v>753</v>
      </c>
      <c r="D134" s="80" t="s">
        <v>755</v>
      </c>
      <c r="E134" s="177" t="s">
        <v>4213</v>
      </c>
      <c r="F134" s="176" t="s">
        <v>4028</v>
      </c>
      <c r="G134" s="181" t="s">
        <v>203</v>
      </c>
      <c r="H134" s="80"/>
      <c r="I134" s="177" t="s">
        <v>4159</v>
      </c>
      <c r="J134" s="80"/>
      <c r="K134" s="80" t="s">
        <v>894</v>
      </c>
      <c r="L134" s="80" t="s">
        <v>747</v>
      </c>
      <c r="M134" s="80" t="s">
        <v>4210</v>
      </c>
      <c r="N134" s="80" t="s">
        <v>746</v>
      </c>
      <c r="O134" s="80" t="s">
        <v>743</v>
      </c>
      <c r="P134" s="80"/>
      <c r="Q134" s="80"/>
      <c r="R134" s="80"/>
      <c r="S134" s="80"/>
      <c r="T134" s="178" t="str" cm="1">
        <f t="array" ref="T13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34" s="206">
        <v>70</v>
      </c>
      <c r="V134" s="80"/>
      <c r="W134" s="80"/>
      <c r="X134" s="80"/>
      <c r="Y134" s="80"/>
      <c r="Z134" s="80"/>
      <c r="AA134" s="80"/>
      <c r="AB134" s="80"/>
      <c r="AC134" s="80"/>
      <c r="AD134" s="80"/>
      <c r="AE134" s="80"/>
      <c r="AF134" s="80"/>
      <c r="AG134" s="80"/>
      <c r="AH134" s="80" t="s">
        <v>758</v>
      </c>
      <c r="AI134" s="80"/>
      <c r="AJ134" s="80"/>
      <c r="AK134" s="80"/>
      <c r="AL134" s="80"/>
      <c r="AM134" s="80"/>
      <c r="AN134" s="80"/>
      <c r="AO134" s="80"/>
      <c r="AP134" s="175" t="s">
        <v>36</v>
      </c>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row>
    <row r="135" spans="1:85" s="145" customFormat="1" ht="14.5" customHeight="1">
      <c r="A135" s="208" t="s">
        <v>17</v>
      </c>
      <c r="B135" s="85">
        <v>131</v>
      </c>
      <c r="C135" s="234" t="s">
        <v>32</v>
      </c>
      <c r="D135" s="175"/>
      <c r="E135" s="176" t="s">
        <v>4213</v>
      </c>
      <c r="F135" s="176" t="s">
        <v>4028</v>
      </c>
      <c r="G135" s="181" t="s">
        <v>203</v>
      </c>
      <c r="H135" s="175"/>
      <c r="I135" s="175" t="s">
        <v>430</v>
      </c>
      <c r="J135" s="179"/>
      <c r="K135" s="175"/>
      <c r="L135" s="175" t="s">
        <v>471</v>
      </c>
      <c r="M135" s="175" t="s">
        <v>4210</v>
      </c>
      <c r="N135" s="175"/>
      <c r="O135" s="175"/>
      <c r="P135" s="175"/>
      <c r="Q135" s="175"/>
      <c r="R135" s="175" t="s">
        <v>25</v>
      </c>
      <c r="S135" s="175"/>
      <c r="T135" s="178" t="str" cm="1">
        <f t="array" ref="T13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35" s="180">
        <v>5000</v>
      </c>
      <c r="V135" s="179"/>
      <c r="W135" s="175"/>
      <c r="X135" s="175"/>
      <c r="Y135" s="175"/>
      <c r="Z135" s="175"/>
      <c r="AA135" s="175"/>
      <c r="AB135" s="175"/>
      <c r="AC135" s="175"/>
      <c r="AD135" s="175"/>
      <c r="AE135" s="175"/>
      <c r="AF135" s="175"/>
      <c r="AG135" s="175"/>
      <c r="AH135" s="175"/>
      <c r="AI135" s="175"/>
      <c r="AJ135" s="175"/>
      <c r="AK135" s="175"/>
      <c r="AL135" s="175"/>
      <c r="AM135" s="175"/>
      <c r="AN135" s="175"/>
      <c r="AO135" s="175"/>
      <c r="AP135" s="175" t="s">
        <v>27</v>
      </c>
      <c r="AQ135" s="175"/>
      <c r="AR135" s="175"/>
      <c r="AS135" s="175"/>
      <c r="AT135" s="175"/>
      <c r="AU135" s="175"/>
      <c r="AV135" s="175"/>
      <c r="AW135" s="175"/>
      <c r="AX135" s="175"/>
      <c r="AY135" s="175"/>
      <c r="AZ135" s="175"/>
      <c r="BA135" s="175"/>
      <c r="BB135" s="175"/>
      <c r="BC135" s="175"/>
      <c r="BD135" s="175"/>
      <c r="BE135" s="175"/>
      <c r="BF135" s="175"/>
      <c r="BG135" s="175"/>
      <c r="BH135" s="175"/>
      <c r="BI135" s="175"/>
      <c r="BJ135" s="175"/>
      <c r="BK135" s="175"/>
      <c r="BL135" s="175"/>
      <c r="BM135" s="175"/>
      <c r="BN135" s="175"/>
      <c r="BO135" s="175"/>
      <c r="BP135" s="175"/>
      <c r="BQ135" s="175"/>
      <c r="BR135" s="175"/>
      <c r="BS135" s="175"/>
      <c r="BT135" s="175"/>
      <c r="BU135" s="175"/>
      <c r="BV135" s="175"/>
      <c r="BW135" s="175"/>
      <c r="BX135" s="175"/>
      <c r="BY135" s="175"/>
      <c r="BZ135" s="175"/>
      <c r="CA135" s="175"/>
      <c r="CB135" s="175"/>
      <c r="CC135" s="175"/>
      <c r="CD135" s="175"/>
      <c r="CE135" s="175"/>
      <c r="CF135" s="175"/>
      <c r="CG135" s="175"/>
    </row>
    <row r="136" spans="1:85" s="145" customFormat="1" ht="14.5" customHeight="1">
      <c r="A136" s="85" t="s">
        <v>87</v>
      </c>
      <c r="B136" s="85">
        <v>132</v>
      </c>
      <c r="C136" s="234" t="s">
        <v>110</v>
      </c>
      <c r="D136" s="175" t="s">
        <v>109</v>
      </c>
      <c r="E136" s="176" t="s">
        <v>4213</v>
      </c>
      <c r="F136" s="176" t="s">
        <v>4028</v>
      </c>
      <c r="G136" s="178" t="s">
        <v>4164</v>
      </c>
      <c r="H136" s="175"/>
      <c r="I136" s="175" t="s">
        <v>430</v>
      </c>
      <c r="J136" s="179"/>
      <c r="K136" s="175" t="s">
        <v>53</v>
      </c>
      <c r="L136" s="175" t="s">
        <v>87</v>
      </c>
      <c r="M136" s="175" t="s">
        <v>4210</v>
      </c>
      <c r="N136" s="175"/>
      <c r="O136" s="175"/>
      <c r="P136" s="175"/>
      <c r="Q136" s="175"/>
      <c r="R136" s="175" t="s">
        <v>38</v>
      </c>
      <c r="S136" s="175"/>
      <c r="T136" s="178" t="str" cm="1">
        <f t="array" ref="T13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36" s="180">
        <v>730</v>
      </c>
      <c r="V136" s="179"/>
      <c r="W136" s="175"/>
      <c r="X136" s="175"/>
      <c r="Y136" s="175"/>
      <c r="Z136" s="175"/>
      <c r="AA136" s="175"/>
      <c r="AB136" s="175"/>
      <c r="AC136" s="175"/>
      <c r="AD136" s="175"/>
      <c r="AE136" s="175"/>
      <c r="AF136" s="175"/>
      <c r="AG136" s="175"/>
      <c r="AH136" s="175"/>
      <c r="AI136" s="175"/>
      <c r="AJ136" s="175"/>
      <c r="AK136" s="175"/>
      <c r="AL136" s="175"/>
      <c r="AM136" s="175"/>
      <c r="AN136" s="175"/>
      <c r="AO136" s="175"/>
      <c r="AP136" s="175" t="s">
        <v>36</v>
      </c>
      <c r="AQ136" s="175"/>
      <c r="AR136" s="175"/>
      <c r="AS136" s="175"/>
      <c r="AT136" s="175"/>
      <c r="AU136" s="175"/>
      <c r="AV136" s="175"/>
      <c r="AW136" s="175"/>
      <c r="AX136" s="175"/>
      <c r="AY136" s="175"/>
      <c r="AZ136" s="175"/>
      <c r="BA136" s="175"/>
      <c r="BB136" s="175"/>
      <c r="BC136" s="175"/>
      <c r="BD136" s="175"/>
      <c r="BE136" s="175"/>
      <c r="BF136" s="175"/>
      <c r="BG136" s="175"/>
      <c r="BH136" s="175"/>
      <c r="BI136" s="175"/>
      <c r="BJ136" s="175"/>
      <c r="BK136" s="175"/>
      <c r="BL136" s="175"/>
      <c r="BM136" s="175"/>
      <c r="BN136" s="175"/>
      <c r="BO136" s="175"/>
      <c r="BP136" s="175"/>
      <c r="BQ136" s="175"/>
      <c r="BR136" s="175"/>
      <c r="BS136" s="175"/>
      <c r="BT136" s="175"/>
      <c r="BU136" s="175"/>
      <c r="BV136" s="175"/>
      <c r="BW136" s="175"/>
      <c r="BX136" s="175"/>
      <c r="BY136" s="175" t="s">
        <v>489</v>
      </c>
      <c r="BZ136" s="175"/>
      <c r="CA136" s="175"/>
      <c r="CB136" s="175"/>
      <c r="CC136" s="175"/>
      <c r="CD136" s="175"/>
      <c r="CE136" s="175"/>
      <c r="CF136" s="175"/>
      <c r="CG136" s="175"/>
    </row>
    <row r="137" spans="1:85" s="145" customFormat="1" ht="14.5" customHeight="1">
      <c r="A137" s="85" t="s">
        <v>910</v>
      </c>
      <c r="B137" s="85">
        <v>133</v>
      </c>
      <c r="C137" s="234" t="s">
        <v>688</v>
      </c>
      <c r="D137" s="175" t="s">
        <v>691</v>
      </c>
      <c r="E137" s="177" t="s">
        <v>4213</v>
      </c>
      <c r="F137" s="176" t="s">
        <v>4028</v>
      </c>
      <c r="G137" s="178" t="s">
        <v>4151</v>
      </c>
      <c r="H137" s="175"/>
      <c r="I137" s="177" t="s">
        <v>4159</v>
      </c>
      <c r="J137" s="175"/>
      <c r="K137" s="175" t="s">
        <v>893</v>
      </c>
      <c r="L137" s="175" t="s">
        <v>676</v>
      </c>
      <c r="M137" s="80" t="s">
        <v>4212</v>
      </c>
      <c r="N137" s="175"/>
      <c r="O137" s="80" t="s">
        <v>629</v>
      </c>
      <c r="P137" s="175"/>
      <c r="Q137" s="175"/>
      <c r="R137" s="175"/>
      <c r="S137" s="175"/>
      <c r="T137" s="181" t="s">
        <v>471</v>
      </c>
      <c r="U137" s="186" t="s">
        <v>471</v>
      </c>
      <c r="V137" s="175"/>
      <c r="W137" s="175"/>
      <c r="X137" s="175"/>
      <c r="Y137" s="175"/>
      <c r="Z137" s="175"/>
      <c r="AA137" s="175"/>
      <c r="AB137" s="175"/>
      <c r="AC137" s="175"/>
      <c r="AD137" s="175"/>
      <c r="AE137" s="175"/>
      <c r="AF137" s="175"/>
      <c r="AG137" s="175"/>
      <c r="AH137" s="175"/>
      <c r="AI137" s="175"/>
      <c r="AJ137" s="175"/>
      <c r="AK137" s="175"/>
      <c r="AL137" s="175"/>
      <c r="AM137" s="175"/>
      <c r="AN137" s="175"/>
      <c r="AO137" s="175"/>
      <c r="AP137" s="175" t="s">
        <v>36</v>
      </c>
      <c r="AQ137" s="175"/>
      <c r="AR137" s="175"/>
      <c r="AS137" s="175"/>
      <c r="AT137" s="175"/>
      <c r="AU137" s="175"/>
      <c r="AV137" s="175"/>
      <c r="AW137" s="175"/>
      <c r="AX137" s="175"/>
      <c r="AY137" s="175"/>
      <c r="AZ137" s="175"/>
      <c r="BA137" s="175"/>
      <c r="BB137" s="175"/>
      <c r="BC137" s="175"/>
      <c r="BD137" s="175"/>
      <c r="BE137" s="175"/>
      <c r="BF137" s="175"/>
      <c r="BG137" s="175"/>
      <c r="BH137" s="175"/>
      <c r="BI137" s="175"/>
      <c r="BJ137" s="175"/>
      <c r="BK137" s="175"/>
      <c r="BL137" s="175"/>
      <c r="BM137" s="175"/>
      <c r="BN137" s="175"/>
      <c r="BO137" s="175"/>
      <c r="BP137" s="175"/>
      <c r="BQ137" s="175"/>
      <c r="BR137" s="175"/>
      <c r="BS137" s="175"/>
      <c r="BT137" s="175"/>
      <c r="BU137" s="175"/>
      <c r="BV137" s="175"/>
      <c r="BW137" s="175"/>
      <c r="BX137" s="175"/>
      <c r="BY137" s="175"/>
      <c r="BZ137" s="175"/>
      <c r="CA137" s="175"/>
      <c r="CB137" s="175"/>
      <c r="CC137" s="175"/>
      <c r="CD137" s="175"/>
      <c r="CE137" s="175"/>
      <c r="CF137" s="175"/>
      <c r="CG137" s="175"/>
    </row>
    <row r="138" spans="1:85" s="145" customFormat="1" ht="14.5" customHeight="1">
      <c r="A138" s="85" t="s">
        <v>205</v>
      </c>
      <c r="B138" s="85">
        <v>134</v>
      </c>
      <c r="C138" s="234" t="s">
        <v>274</v>
      </c>
      <c r="D138" s="175"/>
      <c r="E138" s="176" t="s">
        <v>4213</v>
      </c>
      <c r="F138" s="176" t="s">
        <v>4028</v>
      </c>
      <c r="G138" s="178" t="s">
        <v>242</v>
      </c>
      <c r="H138" s="175"/>
      <c r="I138" s="175" t="s">
        <v>430</v>
      </c>
      <c r="J138" s="179"/>
      <c r="K138" s="175" t="s">
        <v>213</v>
      </c>
      <c r="L138" s="175" t="s">
        <v>431</v>
      </c>
      <c r="M138" s="175" t="s">
        <v>4210</v>
      </c>
      <c r="N138" s="175"/>
      <c r="O138" s="175" t="s">
        <v>241</v>
      </c>
      <c r="P138" s="175" t="s">
        <v>273</v>
      </c>
      <c r="Q138" s="175"/>
      <c r="R138" s="175" t="s">
        <v>63</v>
      </c>
      <c r="S138" s="175"/>
      <c r="T138" s="178" t="str" cm="1">
        <f t="array" ref="T13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38" s="180">
        <v>45</v>
      </c>
      <c r="V138" s="179"/>
      <c r="W138" s="175"/>
      <c r="X138" s="175"/>
      <c r="Y138" s="175"/>
      <c r="Z138" s="175"/>
      <c r="AA138" s="175"/>
      <c r="AB138" s="175"/>
      <c r="AC138" s="175"/>
      <c r="AD138" s="175"/>
      <c r="AE138" s="175"/>
      <c r="AF138" s="175"/>
      <c r="AG138" s="175"/>
      <c r="AH138" s="175"/>
      <c r="AI138" s="175"/>
      <c r="AJ138" s="175"/>
      <c r="AK138" s="175"/>
      <c r="AL138" s="175"/>
      <c r="AM138" s="175"/>
      <c r="AN138" s="175"/>
      <c r="AO138" s="175"/>
      <c r="AP138" s="175" t="s">
        <v>36</v>
      </c>
      <c r="AQ138" s="175"/>
      <c r="AR138" s="175"/>
      <c r="AS138" s="175"/>
      <c r="AT138" s="175"/>
      <c r="AU138" s="175"/>
      <c r="AV138" s="175"/>
      <c r="AW138" s="175"/>
      <c r="AX138" s="175"/>
      <c r="AY138" s="175"/>
      <c r="AZ138" s="175"/>
      <c r="BA138" s="175"/>
      <c r="BB138" s="175"/>
      <c r="BC138" s="175"/>
      <c r="BD138" s="175"/>
      <c r="BE138" s="175"/>
      <c r="BF138" s="175"/>
      <c r="BG138" s="175"/>
      <c r="BH138" s="175"/>
      <c r="BI138" s="175"/>
      <c r="BJ138" s="175"/>
      <c r="BK138" s="175"/>
      <c r="BL138" s="175"/>
      <c r="BM138" s="175"/>
      <c r="BN138" s="175"/>
      <c r="BO138" s="175"/>
      <c r="BP138" s="175"/>
      <c r="BQ138" s="175"/>
      <c r="BR138" s="175"/>
      <c r="BS138" s="175"/>
      <c r="BT138" s="175"/>
      <c r="BU138" s="175"/>
      <c r="BV138" s="175"/>
      <c r="BW138" s="175"/>
      <c r="BX138" s="175"/>
      <c r="BY138" s="175"/>
      <c r="BZ138" s="175"/>
      <c r="CA138" s="175"/>
      <c r="CB138" s="175"/>
      <c r="CC138" s="175"/>
      <c r="CD138" s="175"/>
      <c r="CE138" s="175"/>
      <c r="CF138" s="175"/>
      <c r="CG138" s="175"/>
    </row>
    <row r="139" spans="1:85" s="145" customFormat="1" ht="14.5" customHeight="1">
      <c r="A139" s="85" t="s">
        <v>909</v>
      </c>
      <c r="B139" s="85">
        <v>135</v>
      </c>
      <c r="C139" s="192" t="s">
        <v>1032</v>
      </c>
      <c r="D139" s="80" t="s">
        <v>2870</v>
      </c>
      <c r="E139" s="177" t="s">
        <v>4213</v>
      </c>
      <c r="F139" s="176" t="s">
        <v>3515</v>
      </c>
      <c r="G139" s="178" t="s">
        <v>224</v>
      </c>
      <c r="H139" s="80"/>
      <c r="I139" s="177" t="s">
        <v>4160</v>
      </c>
      <c r="J139" s="80" t="s">
        <v>2869</v>
      </c>
      <c r="K139" s="80" t="s">
        <v>2416</v>
      </c>
      <c r="L139" s="80" t="s">
        <v>1033</v>
      </c>
      <c r="M139" s="80" t="s">
        <v>4210</v>
      </c>
      <c r="N139" s="80" t="s">
        <v>2986</v>
      </c>
      <c r="O139" s="80" t="s">
        <v>224</v>
      </c>
      <c r="P139" s="80" t="s">
        <v>2867</v>
      </c>
      <c r="Q139" s="80" t="s">
        <v>2866</v>
      </c>
      <c r="R139" s="80" t="s">
        <v>2381</v>
      </c>
      <c r="S139" s="80" t="s">
        <v>2865</v>
      </c>
      <c r="T139" s="178" t="str" cm="1">
        <f t="array" ref="T13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39" s="186">
        <v>1500</v>
      </c>
      <c r="V139" s="80" t="s">
        <v>2863</v>
      </c>
      <c r="W139" s="80" t="s">
        <v>440</v>
      </c>
      <c r="X139" s="80" t="s">
        <v>2862</v>
      </c>
      <c r="Y139" s="80" t="s">
        <v>2861</v>
      </c>
      <c r="Z139" s="80" t="s">
        <v>2860</v>
      </c>
      <c r="AA139" s="80" t="s">
        <v>2859</v>
      </c>
      <c r="AB139" s="80">
        <v>0</v>
      </c>
      <c r="AC139" s="80" t="s">
        <v>2858</v>
      </c>
      <c r="AD139" s="80" t="s">
        <v>450</v>
      </c>
      <c r="AE139" s="80" t="s">
        <v>484</v>
      </c>
      <c r="AF139" s="80" t="s">
        <v>2857</v>
      </c>
      <c r="AG139" s="80" t="s">
        <v>2856</v>
      </c>
      <c r="AH139" s="80" t="s">
        <v>2855</v>
      </c>
      <c r="AI139" s="80" t="s">
        <v>2854</v>
      </c>
      <c r="AJ139" s="80" t="s">
        <v>450</v>
      </c>
      <c r="AK139" s="80">
        <v>0</v>
      </c>
      <c r="AL139" s="80" t="s">
        <v>449</v>
      </c>
      <c r="AM139" s="80" t="s">
        <v>2853</v>
      </c>
      <c r="AN139" s="80"/>
      <c r="AO139" s="80"/>
      <c r="AP139" s="175" t="s">
        <v>36</v>
      </c>
      <c r="AQ139" s="80"/>
      <c r="AR139" s="80"/>
      <c r="AS139" s="80"/>
      <c r="AT139" s="80"/>
      <c r="AU139" s="80"/>
      <c r="AV139" s="80"/>
      <c r="AW139" s="80"/>
      <c r="AX139" s="80"/>
      <c r="AY139" s="80"/>
      <c r="AZ139" s="80" t="s">
        <v>2848</v>
      </c>
      <c r="BA139" s="80" t="s">
        <v>2847</v>
      </c>
      <c r="BB139" s="80" t="s">
        <v>2846</v>
      </c>
      <c r="BC139" s="80" t="s">
        <v>3007</v>
      </c>
      <c r="BD139" s="80" t="s">
        <v>2845</v>
      </c>
      <c r="BE139" s="80" t="s">
        <v>2844</v>
      </c>
      <c r="BF139" s="80" t="s">
        <v>2843</v>
      </c>
      <c r="BG139" s="80" t="s">
        <v>3021</v>
      </c>
      <c r="BH139" s="80" t="s">
        <v>2842</v>
      </c>
      <c r="BI139" s="80" t="s">
        <v>2841</v>
      </c>
      <c r="BJ139" s="80" t="s">
        <v>2840</v>
      </c>
      <c r="BK139" s="80"/>
      <c r="BL139" s="80"/>
      <c r="BM139" s="80"/>
      <c r="BN139" s="80"/>
      <c r="BO139" s="80"/>
      <c r="BP139" s="80"/>
      <c r="BQ139" s="80"/>
      <c r="BR139" s="80"/>
      <c r="BS139" s="80"/>
      <c r="BT139" s="80" t="s">
        <v>447</v>
      </c>
      <c r="BU139" s="80" t="s">
        <v>2839</v>
      </c>
      <c r="BV139" s="80" t="s">
        <v>2838</v>
      </c>
      <c r="BW139" s="80" t="s">
        <v>502</v>
      </c>
      <c r="BX139" s="80" t="s">
        <v>2837</v>
      </c>
      <c r="BY139" s="80" t="s">
        <v>103</v>
      </c>
      <c r="BZ139" s="80"/>
      <c r="CA139" s="80"/>
      <c r="CB139" s="80"/>
      <c r="CC139" s="80" t="s">
        <v>2834</v>
      </c>
      <c r="CD139" s="80" t="s">
        <v>484</v>
      </c>
      <c r="CE139" s="80" t="s">
        <v>2833</v>
      </c>
      <c r="CF139" s="80" t="s">
        <v>462</v>
      </c>
      <c r="CG139" s="80" t="s">
        <v>2832</v>
      </c>
    </row>
    <row r="140" spans="1:85" s="145" customFormat="1" ht="14.5" customHeight="1">
      <c r="A140" s="85" t="s">
        <v>205</v>
      </c>
      <c r="B140" s="85">
        <v>136</v>
      </c>
      <c r="C140" s="234" t="s">
        <v>233</v>
      </c>
      <c r="D140" s="175"/>
      <c r="E140" s="176" t="s">
        <v>4213</v>
      </c>
      <c r="F140" s="176" t="s">
        <v>4028</v>
      </c>
      <c r="G140" s="178" t="s">
        <v>224</v>
      </c>
      <c r="H140" s="175"/>
      <c r="I140" s="175" t="s">
        <v>430</v>
      </c>
      <c r="J140" s="179"/>
      <c r="K140" s="175" t="s">
        <v>26</v>
      </c>
      <c r="L140" s="175" t="s">
        <v>588</v>
      </c>
      <c r="M140" s="175" t="s">
        <v>4209</v>
      </c>
      <c r="N140" s="175"/>
      <c r="O140" s="175" t="s">
        <v>224</v>
      </c>
      <c r="P140" s="175" t="s">
        <v>231</v>
      </c>
      <c r="Q140" s="175"/>
      <c r="R140" s="175" t="s">
        <v>63</v>
      </c>
      <c r="S140" s="175"/>
      <c r="T140" s="178" t="str" cm="1">
        <f t="array" ref="T14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40" s="180">
        <v>3064</v>
      </c>
      <c r="V140" s="179"/>
      <c r="W140" s="175"/>
      <c r="X140" s="175"/>
      <c r="Y140" s="175"/>
      <c r="Z140" s="175"/>
      <c r="AA140" s="175"/>
      <c r="AB140" s="175"/>
      <c r="AC140" s="175"/>
      <c r="AD140" s="175"/>
      <c r="AE140" s="175"/>
      <c r="AF140" s="175"/>
      <c r="AG140" s="175"/>
      <c r="AH140" s="175"/>
      <c r="AI140" s="175"/>
      <c r="AJ140" s="175"/>
      <c r="AK140" s="175"/>
      <c r="AL140" s="175"/>
      <c r="AM140" s="175"/>
      <c r="AN140" s="175"/>
      <c r="AO140" s="175"/>
      <c r="AP140" s="175"/>
      <c r="AQ140" s="175"/>
      <c r="AR140" s="175"/>
      <c r="AS140" s="175"/>
      <c r="AT140" s="175"/>
      <c r="AU140" s="175"/>
      <c r="AV140" s="175"/>
      <c r="AW140" s="175"/>
      <c r="AX140" s="175"/>
      <c r="AY140" s="175"/>
      <c r="AZ140" s="175"/>
      <c r="BA140" s="175"/>
      <c r="BB140" s="175"/>
      <c r="BC140" s="175"/>
      <c r="BD140" s="175"/>
      <c r="BE140" s="175"/>
      <c r="BF140" s="175"/>
      <c r="BG140" s="175"/>
      <c r="BH140" s="175"/>
      <c r="BI140" s="175"/>
      <c r="BJ140" s="175"/>
      <c r="BK140" s="175"/>
      <c r="BL140" s="175"/>
      <c r="BM140" s="175"/>
      <c r="BN140" s="175"/>
      <c r="BO140" s="175"/>
      <c r="BP140" s="175"/>
      <c r="BQ140" s="175"/>
      <c r="BR140" s="175"/>
      <c r="BS140" s="175"/>
      <c r="BT140" s="175"/>
      <c r="BU140" s="175"/>
      <c r="BV140" s="175"/>
      <c r="BW140" s="175"/>
      <c r="BX140" s="175"/>
      <c r="BY140" s="175"/>
      <c r="BZ140" s="175"/>
      <c r="CA140" s="175"/>
      <c r="CB140" s="175"/>
      <c r="CC140" s="175"/>
      <c r="CD140" s="175"/>
      <c r="CE140" s="175"/>
      <c r="CF140" s="175"/>
      <c r="CG140" s="175"/>
    </row>
    <row r="141" spans="1:85" s="145" customFormat="1" ht="14.5" customHeight="1">
      <c r="A141" s="85" t="s">
        <v>205</v>
      </c>
      <c r="B141" s="85">
        <v>137</v>
      </c>
      <c r="C141" s="234" t="s">
        <v>275</v>
      </c>
      <c r="D141" s="175"/>
      <c r="E141" s="176" t="s">
        <v>4213</v>
      </c>
      <c r="F141" s="176" t="s">
        <v>4028</v>
      </c>
      <c r="G141" s="181" t="s">
        <v>203</v>
      </c>
      <c r="H141" s="175"/>
      <c r="I141" s="175" t="s">
        <v>430</v>
      </c>
      <c r="J141" s="179"/>
      <c r="K141" s="175" t="s">
        <v>213</v>
      </c>
      <c r="L141" s="175" t="s">
        <v>573</v>
      </c>
      <c r="M141" s="175" t="s">
        <v>4209</v>
      </c>
      <c r="N141" s="175"/>
      <c r="O141" s="175" t="s">
        <v>203</v>
      </c>
      <c r="P141" s="175" t="s">
        <v>271</v>
      </c>
      <c r="Q141" s="175"/>
      <c r="R141" s="175"/>
      <c r="S141" s="175"/>
      <c r="T141" s="178" t="str" cm="1">
        <f t="array" ref="T14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41" s="180">
        <v>12000</v>
      </c>
      <c r="V141" s="179"/>
      <c r="W141" s="175"/>
      <c r="X141" s="175"/>
      <c r="Y141" s="175"/>
      <c r="Z141" s="175"/>
      <c r="AA141" s="175"/>
      <c r="AB141" s="175"/>
      <c r="AC141" s="175"/>
      <c r="AD141" s="175"/>
      <c r="AE141" s="175"/>
      <c r="AF141" s="175"/>
      <c r="AG141" s="175"/>
      <c r="AH141" s="175"/>
      <c r="AI141" s="175"/>
      <c r="AJ141" s="175"/>
      <c r="AK141" s="175"/>
      <c r="AL141" s="175"/>
      <c r="AM141" s="175"/>
      <c r="AN141" s="175"/>
      <c r="AO141" s="175"/>
      <c r="AP141" s="175"/>
      <c r="AQ141" s="175"/>
      <c r="AR141" s="175"/>
      <c r="AS141" s="175"/>
      <c r="AT141" s="175"/>
      <c r="AU141" s="175"/>
      <c r="AV141" s="175"/>
      <c r="AW141" s="175"/>
      <c r="AX141" s="175"/>
      <c r="AY141" s="175"/>
      <c r="AZ141" s="175"/>
      <c r="BA141" s="175"/>
      <c r="BB141" s="175"/>
      <c r="BC141" s="175"/>
      <c r="BD141" s="175"/>
      <c r="BE141" s="175"/>
      <c r="BF141" s="175"/>
      <c r="BG141" s="175"/>
      <c r="BH141" s="175"/>
      <c r="BI141" s="175"/>
      <c r="BJ141" s="175"/>
      <c r="BK141" s="175"/>
      <c r="BL141" s="175"/>
      <c r="BM141" s="175"/>
      <c r="BN141" s="175"/>
      <c r="BO141" s="175"/>
      <c r="BP141" s="175"/>
      <c r="BQ141" s="175"/>
      <c r="BR141" s="175"/>
      <c r="BS141" s="175"/>
      <c r="BT141" s="175"/>
      <c r="BU141" s="175"/>
      <c r="BV141" s="175"/>
      <c r="BW141" s="175"/>
      <c r="BX141" s="175"/>
      <c r="BY141" s="175"/>
      <c r="BZ141" s="175"/>
      <c r="CA141" s="175"/>
      <c r="CB141" s="175"/>
      <c r="CC141" s="175"/>
      <c r="CD141" s="175"/>
      <c r="CE141" s="175"/>
      <c r="CF141" s="175"/>
      <c r="CG141" s="175"/>
    </row>
    <row r="142" spans="1:85" s="145" customFormat="1" ht="12" customHeight="1">
      <c r="A142" s="85" t="s">
        <v>909</v>
      </c>
      <c r="B142" s="85">
        <v>138</v>
      </c>
      <c r="C142" s="78" t="s">
        <v>603</v>
      </c>
      <c r="D142" s="187" t="s">
        <v>4284</v>
      </c>
      <c r="E142" s="177" t="s">
        <v>1041</v>
      </c>
      <c r="F142" s="176" t="s">
        <v>3516</v>
      </c>
      <c r="G142" s="178" t="s">
        <v>4164</v>
      </c>
      <c r="H142" s="80"/>
      <c r="I142" s="177" t="s">
        <v>4160</v>
      </c>
      <c r="J142" s="80" t="s">
        <v>2602</v>
      </c>
      <c r="K142" s="80" t="s">
        <v>2601</v>
      </c>
      <c r="L142" s="80" t="s">
        <v>2566</v>
      </c>
      <c r="M142" s="175" t="s">
        <v>4211</v>
      </c>
      <c r="N142" s="80" t="s">
        <v>2600</v>
      </c>
      <c r="O142" s="80" t="s">
        <v>1225</v>
      </c>
      <c r="P142" s="80" t="s">
        <v>2599</v>
      </c>
      <c r="Q142" s="80" t="s">
        <v>469</v>
      </c>
      <c r="R142" s="80" t="s">
        <v>2381</v>
      </c>
      <c r="S142" s="80" t="s">
        <v>2598</v>
      </c>
      <c r="T142" s="178" t="str" cm="1">
        <f t="array" ref="T14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42" s="186">
        <v>48.27</v>
      </c>
      <c r="V142" s="80" t="s">
        <v>2596</v>
      </c>
      <c r="W142" s="80" t="s">
        <v>493</v>
      </c>
      <c r="X142" s="80" t="s">
        <v>2595</v>
      </c>
      <c r="Y142" s="80" t="s">
        <v>2594</v>
      </c>
      <c r="Z142" s="80" t="s">
        <v>2593</v>
      </c>
      <c r="AA142" s="80" t="s">
        <v>2592</v>
      </c>
      <c r="AB142" s="80"/>
      <c r="AC142" s="80"/>
      <c r="AD142" s="80" t="s">
        <v>539</v>
      </c>
      <c r="AE142" s="80" t="s">
        <v>2591</v>
      </c>
      <c r="AF142" s="80" t="s">
        <v>2590</v>
      </c>
      <c r="AG142" s="80" t="s">
        <v>2589</v>
      </c>
      <c r="AH142" s="80" t="s">
        <v>2588</v>
      </c>
      <c r="AI142" s="80" t="s">
        <v>2587</v>
      </c>
      <c r="AJ142" s="80" t="s">
        <v>450</v>
      </c>
      <c r="AK142" s="80">
        <v>0</v>
      </c>
      <c r="AL142" s="80" t="s">
        <v>450</v>
      </c>
      <c r="AM142" s="80">
        <v>0</v>
      </c>
      <c r="AN142" s="80"/>
      <c r="AO142" s="80"/>
      <c r="AP142" s="80"/>
      <c r="AQ142" s="80"/>
      <c r="AR142" s="80"/>
      <c r="AS142" s="80"/>
      <c r="AT142" s="80"/>
      <c r="AU142" s="80"/>
      <c r="AV142" s="80"/>
      <c r="AW142" s="80"/>
      <c r="AX142" s="80"/>
      <c r="AY142" s="80"/>
      <c r="AZ142" s="80" t="s">
        <v>2583</v>
      </c>
      <c r="BA142" s="80" t="s">
        <v>550</v>
      </c>
      <c r="BB142" s="80" t="s">
        <v>2582</v>
      </c>
      <c r="BC142" s="80" t="s">
        <v>3012</v>
      </c>
      <c r="BD142" s="80" t="s">
        <v>2581</v>
      </c>
      <c r="BE142" s="80" t="s">
        <v>2580</v>
      </c>
      <c r="BF142" s="80" t="s">
        <v>2579</v>
      </c>
      <c r="BG142" s="80" t="s">
        <v>3026</v>
      </c>
      <c r="BH142" s="80" t="s">
        <v>2578</v>
      </c>
      <c r="BI142" s="80" t="s">
        <v>2577</v>
      </c>
      <c r="BJ142" s="80" t="s">
        <v>2576</v>
      </c>
      <c r="BK142" s="80"/>
      <c r="BL142" s="80"/>
      <c r="BM142" s="80"/>
      <c r="BN142" s="80"/>
      <c r="BO142" s="80"/>
      <c r="BP142" s="80"/>
      <c r="BQ142" s="80"/>
      <c r="BR142" s="80"/>
      <c r="BS142" s="80"/>
      <c r="BT142" s="80" t="s">
        <v>450</v>
      </c>
      <c r="BU142" s="80"/>
      <c r="BV142" s="80"/>
      <c r="BW142" s="80"/>
      <c r="BX142" s="80"/>
      <c r="BY142" s="175" t="s">
        <v>103</v>
      </c>
      <c r="BZ142" s="80" t="s">
        <v>4285</v>
      </c>
      <c r="CA142" s="80" t="s">
        <v>2574</v>
      </c>
      <c r="CB142" s="80" t="s">
        <v>2573</v>
      </c>
      <c r="CC142" s="80" t="s">
        <v>2535</v>
      </c>
      <c r="CD142" s="80" t="s">
        <v>2572</v>
      </c>
      <c r="CE142" s="80" t="s">
        <v>2571</v>
      </c>
      <c r="CF142" s="80" t="s">
        <v>462</v>
      </c>
      <c r="CG142" s="80" t="s">
        <v>2570</v>
      </c>
    </row>
    <row r="143" spans="1:85" s="145" customFormat="1" ht="14.5" customHeight="1">
      <c r="A143" s="85" t="s">
        <v>82</v>
      </c>
      <c r="B143" s="85">
        <v>139</v>
      </c>
      <c r="C143" s="234" t="s">
        <v>178</v>
      </c>
      <c r="D143" s="175"/>
      <c r="E143" s="176" t="s">
        <v>4213</v>
      </c>
      <c r="F143" s="176" t="s">
        <v>4028</v>
      </c>
      <c r="G143" s="178" t="s">
        <v>224</v>
      </c>
      <c r="H143" s="175"/>
      <c r="I143" s="175" t="s">
        <v>430</v>
      </c>
      <c r="J143" s="179"/>
      <c r="K143" s="175" t="s">
        <v>177</v>
      </c>
      <c r="L143" s="175" t="s">
        <v>471</v>
      </c>
      <c r="M143" s="175" t="s">
        <v>4210</v>
      </c>
      <c r="N143" s="175"/>
      <c r="O143" s="175" t="s">
        <v>174</v>
      </c>
      <c r="P143" s="175"/>
      <c r="Q143" s="175"/>
      <c r="R143" s="175"/>
      <c r="S143" s="175"/>
      <c r="T143" s="178" t="str" cm="1">
        <f t="array" ref="T14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43" s="180">
        <v>9.5</v>
      </c>
      <c r="V143" s="179"/>
      <c r="W143" s="175"/>
      <c r="X143" s="175"/>
      <c r="Y143" s="175"/>
      <c r="Z143" s="175"/>
      <c r="AA143" s="175"/>
      <c r="AB143" s="175"/>
      <c r="AC143" s="175"/>
      <c r="AD143" s="175"/>
      <c r="AE143" s="175"/>
      <c r="AF143" s="175"/>
      <c r="AG143" s="175"/>
      <c r="AH143" s="175"/>
      <c r="AI143" s="175"/>
      <c r="AJ143" s="175"/>
      <c r="AK143" s="175"/>
      <c r="AL143" s="175"/>
      <c r="AM143" s="175"/>
      <c r="AN143" s="175"/>
      <c r="AO143" s="175"/>
      <c r="AP143" s="175"/>
      <c r="AQ143" s="175"/>
      <c r="AR143" s="175"/>
      <c r="AS143" s="175"/>
      <c r="AT143" s="175"/>
      <c r="AU143" s="175"/>
      <c r="AV143" s="175"/>
      <c r="AW143" s="175"/>
      <c r="AX143" s="175"/>
      <c r="AY143" s="175"/>
      <c r="AZ143" s="175"/>
      <c r="BA143" s="175"/>
      <c r="BB143" s="175"/>
      <c r="BC143" s="175"/>
      <c r="BD143" s="175"/>
      <c r="BE143" s="175"/>
      <c r="BF143" s="175"/>
      <c r="BG143" s="175"/>
      <c r="BH143" s="175"/>
      <c r="BI143" s="175"/>
      <c r="BJ143" s="175"/>
      <c r="BK143" s="175"/>
      <c r="BL143" s="175"/>
      <c r="BM143" s="175"/>
      <c r="BN143" s="175"/>
      <c r="BO143" s="175"/>
      <c r="BP143" s="175"/>
      <c r="BQ143" s="175"/>
      <c r="BR143" s="175"/>
      <c r="BS143" s="175"/>
      <c r="BT143" s="175"/>
      <c r="BU143" s="175"/>
      <c r="BV143" s="175"/>
      <c r="BW143" s="175"/>
      <c r="BX143" s="175"/>
      <c r="BY143" s="175"/>
      <c r="BZ143" s="175"/>
      <c r="CA143" s="175"/>
      <c r="CB143" s="175"/>
      <c r="CC143" s="175"/>
      <c r="CD143" s="175"/>
      <c r="CE143" s="175"/>
      <c r="CF143" s="175"/>
      <c r="CG143" s="175"/>
    </row>
    <row r="144" spans="1:85" s="145" customFormat="1" ht="14.5" customHeight="1">
      <c r="A144" s="85" t="s">
        <v>143</v>
      </c>
      <c r="B144" s="85">
        <v>24</v>
      </c>
      <c r="C144" s="234" t="s">
        <v>146</v>
      </c>
      <c r="D144" s="175" t="s">
        <v>3576</v>
      </c>
      <c r="E144" s="176" t="s">
        <v>1041</v>
      </c>
      <c r="F144" s="176" t="s">
        <v>3515</v>
      </c>
      <c r="G144" s="178" t="s">
        <v>4158</v>
      </c>
      <c r="H144" s="175"/>
      <c r="I144" s="175" t="s">
        <v>430</v>
      </c>
      <c r="J144" s="179"/>
      <c r="K144" s="175" t="s">
        <v>59</v>
      </c>
      <c r="L144" s="175" t="s">
        <v>59</v>
      </c>
      <c r="M144" s="175" t="s">
        <v>4210</v>
      </c>
      <c r="N144" s="175" t="s">
        <v>3577</v>
      </c>
      <c r="O144" s="175"/>
      <c r="P144" s="175"/>
      <c r="Q144" s="175"/>
      <c r="R144" s="175" t="s">
        <v>3635</v>
      </c>
      <c r="S144" s="175" t="s">
        <v>3578</v>
      </c>
      <c r="T144" s="178" t="str" cm="1">
        <f t="array" ref="T14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44" s="180">
        <v>5</v>
      </c>
      <c r="V144" s="179"/>
      <c r="W144" s="175"/>
      <c r="X144" s="175"/>
      <c r="Y144" s="175"/>
      <c r="Z144" s="175"/>
      <c r="AA144" s="175"/>
      <c r="AB144" s="175"/>
      <c r="AC144" s="219" t="s">
        <v>4216</v>
      </c>
      <c r="AD144" s="175"/>
      <c r="AE144" s="175"/>
      <c r="AF144" s="175"/>
      <c r="AG144" s="175"/>
      <c r="AH144" s="175"/>
      <c r="AI144" s="175"/>
      <c r="AJ144" s="175"/>
      <c r="AK144" s="175"/>
      <c r="AL144" s="175"/>
      <c r="AM144" s="175"/>
      <c r="AN144" s="175"/>
      <c r="AO144" s="175"/>
      <c r="AP144" s="175" t="s">
        <v>27</v>
      </c>
      <c r="AQ144" s="175"/>
      <c r="AR144" s="175"/>
      <c r="AS144" s="175"/>
      <c r="AT144" s="175"/>
      <c r="AU144" s="175"/>
      <c r="AV144" s="175"/>
      <c r="AW144" s="175"/>
      <c r="AX144" s="175"/>
      <c r="AY144" s="175"/>
      <c r="AZ144" s="175"/>
      <c r="BA144" s="175"/>
      <c r="BB144" s="175"/>
      <c r="BC144" s="175"/>
      <c r="BD144" s="175"/>
      <c r="BE144" s="175"/>
      <c r="BF144" s="175"/>
      <c r="BG144" s="175"/>
      <c r="BH144" s="175"/>
      <c r="BI144" s="175"/>
      <c r="BJ144" s="175"/>
      <c r="BK144" s="175"/>
      <c r="BL144" s="175"/>
      <c r="BM144" s="175"/>
      <c r="BN144" s="175"/>
      <c r="BO144" s="175"/>
      <c r="BP144" s="175"/>
      <c r="BQ144" s="175"/>
      <c r="BR144" s="175"/>
      <c r="BS144" s="175"/>
      <c r="BT144" s="175"/>
      <c r="BU144" s="175"/>
      <c r="BV144" s="175"/>
      <c r="BW144" s="175"/>
      <c r="BX144" s="175"/>
      <c r="BY144" s="177" t="s">
        <v>925</v>
      </c>
      <c r="BZ144" s="191" t="s">
        <v>4217</v>
      </c>
      <c r="CA144" s="175"/>
      <c r="CB144" s="175"/>
      <c r="CC144" s="175"/>
      <c r="CD144" s="175"/>
      <c r="CE144" s="175"/>
      <c r="CF144" s="175"/>
      <c r="CG144" s="175"/>
    </row>
    <row r="145" spans="1:85" s="145" customFormat="1" ht="14.5" customHeight="1">
      <c r="A145" s="85" t="s">
        <v>205</v>
      </c>
      <c r="B145" s="85">
        <v>141</v>
      </c>
      <c r="C145" s="234" t="s">
        <v>306</v>
      </c>
      <c r="D145" s="175" t="s">
        <v>305</v>
      </c>
      <c r="E145" s="176" t="s">
        <v>4213</v>
      </c>
      <c r="F145" s="176" t="s">
        <v>4028</v>
      </c>
      <c r="G145" s="178" t="s">
        <v>224</v>
      </c>
      <c r="H145" s="175">
        <v>2</v>
      </c>
      <c r="I145" s="175" t="s">
        <v>430</v>
      </c>
      <c r="J145" s="179"/>
      <c r="K145" s="175" t="s">
        <v>41</v>
      </c>
      <c r="L145" s="175" t="s">
        <v>436</v>
      </c>
      <c r="M145" s="175" t="s">
        <v>4211</v>
      </c>
      <c r="N145" s="175"/>
      <c r="O145" s="175" t="s">
        <v>237</v>
      </c>
      <c r="P145" s="175" t="s">
        <v>249</v>
      </c>
      <c r="Q145" s="175"/>
      <c r="R145" s="175" t="s">
        <v>63</v>
      </c>
      <c r="S145" s="175"/>
      <c r="T145" s="178" t="str" cm="1">
        <f t="array" ref="T14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45" s="180">
        <v>2600</v>
      </c>
      <c r="V145" s="179"/>
      <c r="W145" s="175"/>
      <c r="X145" s="175"/>
      <c r="Y145" s="175"/>
      <c r="Z145" s="175"/>
      <c r="AA145" s="175"/>
      <c r="AB145" s="175"/>
      <c r="AC145" s="175"/>
      <c r="AD145" s="175"/>
      <c r="AE145" s="175"/>
      <c r="AF145" s="175"/>
      <c r="AG145" s="175"/>
      <c r="AH145" s="175"/>
      <c r="AI145" s="175"/>
      <c r="AJ145" s="175"/>
      <c r="AK145" s="175"/>
      <c r="AL145" s="175"/>
      <c r="AM145" s="175"/>
      <c r="AN145" s="175"/>
      <c r="AO145" s="175"/>
      <c r="AP145" s="175"/>
      <c r="AQ145" s="175"/>
      <c r="AR145" s="175"/>
      <c r="AS145" s="175"/>
      <c r="AT145" s="175"/>
      <c r="AU145" s="175"/>
      <c r="AV145" s="175"/>
      <c r="AW145" s="175"/>
      <c r="AX145" s="175"/>
      <c r="AY145" s="175"/>
      <c r="AZ145" s="175"/>
      <c r="BA145" s="175"/>
      <c r="BB145" s="175"/>
      <c r="BC145" s="175"/>
      <c r="BD145" s="175"/>
      <c r="BE145" s="175"/>
      <c r="BF145" s="175"/>
      <c r="BG145" s="175"/>
      <c r="BH145" s="175"/>
      <c r="BI145" s="175"/>
      <c r="BJ145" s="175"/>
      <c r="BK145" s="175"/>
      <c r="BL145" s="175"/>
      <c r="BM145" s="175"/>
      <c r="BN145" s="175"/>
      <c r="BO145" s="175"/>
      <c r="BP145" s="175"/>
      <c r="BQ145" s="175"/>
      <c r="BR145" s="175"/>
      <c r="BS145" s="175"/>
      <c r="BT145" s="175"/>
      <c r="BU145" s="175"/>
      <c r="BV145" s="175"/>
      <c r="BW145" s="175"/>
      <c r="BX145" s="175"/>
      <c r="BY145" s="175" t="s">
        <v>103</v>
      </c>
      <c r="BZ145" s="191" t="s">
        <v>3589</v>
      </c>
      <c r="CA145" s="175"/>
      <c r="CB145" s="175"/>
      <c r="CC145" s="175"/>
      <c r="CD145" s="175"/>
      <c r="CE145" s="175"/>
      <c r="CF145" s="175"/>
      <c r="CG145" s="175"/>
    </row>
    <row r="146" spans="1:85" s="145" customFormat="1" ht="14.5" customHeight="1">
      <c r="A146" s="85" t="s">
        <v>17</v>
      </c>
      <c r="B146" s="85">
        <v>142</v>
      </c>
      <c r="C146" s="234" t="s">
        <v>52</v>
      </c>
      <c r="D146" s="175"/>
      <c r="E146" s="176" t="s">
        <v>4213</v>
      </c>
      <c r="F146" s="176" t="s">
        <v>4028</v>
      </c>
      <c r="G146" s="178" t="s">
        <v>224</v>
      </c>
      <c r="H146" s="175"/>
      <c r="I146" s="175" t="s">
        <v>430</v>
      </c>
      <c r="J146" s="179"/>
      <c r="K146" s="175" t="s">
        <v>26</v>
      </c>
      <c r="L146" s="175" t="s">
        <v>103</v>
      </c>
      <c r="M146" s="175" t="s">
        <v>4210</v>
      </c>
      <c r="N146" s="175"/>
      <c r="O146" s="175" t="s">
        <v>224</v>
      </c>
      <c r="P146" s="175"/>
      <c r="Q146" s="175"/>
      <c r="R146" s="175" t="s">
        <v>25</v>
      </c>
      <c r="S146" s="175"/>
      <c r="T146" s="178" t="str" cm="1">
        <f t="array" ref="T14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46" s="180">
        <v>615</v>
      </c>
      <c r="V146" s="179"/>
      <c r="W146" s="175"/>
      <c r="X146" s="175"/>
      <c r="Y146" s="175"/>
      <c r="Z146" s="175"/>
      <c r="AA146" s="175"/>
      <c r="AB146" s="175"/>
      <c r="AC146" s="175"/>
      <c r="AD146" s="175"/>
      <c r="AE146" s="175"/>
      <c r="AF146" s="175"/>
      <c r="AG146" s="175"/>
      <c r="AH146" s="175"/>
      <c r="AI146" s="175"/>
      <c r="AJ146" s="175"/>
      <c r="AK146" s="175"/>
      <c r="AL146" s="175"/>
      <c r="AM146" s="175"/>
      <c r="AN146" s="175"/>
      <c r="AO146" s="175"/>
      <c r="AP146" s="175"/>
      <c r="AQ146" s="175"/>
      <c r="AR146" s="175"/>
      <c r="AS146" s="175"/>
      <c r="AT146" s="175"/>
      <c r="AU146" s="175"/>
      <c r="AV146" s="175"/>
      <c r="AW146" s="175"/>
      <c r="AX146" s="175"/>
      <c r="AY146" s="175"/>
      <c r="AZ146" s="175"/>
      <c r="BA146" s="175"/>
      <c r="BB146" s="175"/>
      <c r="BC146" s="175"/>
      <c r="BD146" s="175"/>
      <c r="BE146" s="175"/>
      <c r="BF146" s="175"/>
      <c r="BG146" s="175"/>
      <c r="BH146" s="175"/>
      <c r="BI146" s="175"/>
      <c r="BJ146" s="175"/>
      <c r="BK146" s="175"/>
      <c r="BL146" s="175"/>
      <c r="BM146" s="175"/>
      <c r="BN146" s="175"/>
      <c r="BO146" s="175"/>
      <c r="BP146" s="175"/>
      <c r="BQ146" s="175"/>
      <c r="BR146" s="175"/>
      <c r="BS146" s="175"/>
      <c r="BT146" s="175"/>
      <c r="BU146" s="175"/>
      <c r="BV146" s="175"/>
      <c r="BW146" s="175"/>
      <c r="BX146" s="175"/>
      <c r="BY146" s="175"/>
      <c r="BZ146" s="191" t="s">
        <v>3590</v>
      </c>
      <c r="CA146" s="175"/>
      <c r="CB146" s="175"/>
      <c r="CC146" s="175"/>
      <c r="CD146" s="175"/>
      <c r="CE146" s="175"/>
      <c r="CF146" s="175"/>
      <c r="CG146" s="175"/>
    </row>
    <row r="147" spans="1:85" s="145" customFormat="1" ht="14.5" customHeight="1">
      <c r="A147" s="85" t="s">
        <v>910</v>
      </c>
      <c r="B147" s="85">
        <v>143</v>
      </c>
      <c r="C147" s="234" t="s">
        <v>650</v>
      </c>
      <c r="D147" s="175"/>
      <c r="E147" s="177" t="s">
        <v>4213</v>
      </c>
      <c r="F147" s="176" t="s">
        <v>4028</v>
      </c>
      <c r="G147" s="178" t="s">
        <v>4151</v>
      </c>
      <c r="H147" s="175"/>
      <c r="I147" s="177" t="s">
        <v>4159</v>
      </c>
      <c r="J147" s="175"/>
      <c r="K147" s="175" t="s">
        <v>893</v>
      </c>
      <c r="L147" s="175" t="s">
        <v>635</v>
      </c>
      <c r="M147" s="80" t="s">
        <v>4211</v>
      </c>
      <c r="N147" s="175"/>
      <c r="O147" s="80" t="s">
        <v>629</v>
      </c>
      <c r="P147" s="175"/>
      <c r="Q147" s="175"/>
      <c r="R147" s="175"/>
      <c r="S147" s="175"/>
      <c r="T147" s="178" t="str" cm="1">
        <f t="array" ref="T14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47" s="180">
        <v>5</v>
      </c>
      <c r="V147" s="175"/>
      <c r="W147" s="175"/>
      <c r="X147" s="175"/>
      <c r="Y147" s="175"/>
      <c r="Z147" s="175"/>
      <c r="AA147" s="175"/>
      <c r="AB147" s="175"/>
      <c r="AC147" s="175"/>
      <c r="AD147" s="175"/>
      <c r="AE147" s="175"/>
      <c r="AF147" s="175"/>
      <c r="AG147" s="175"/>
      <c r="AH147" s="175"/>
      <c r="AI147" s="175"/>
      <c r="AJ147" s="175"/>
      <c r="AK147" s="175"/>
      <c r="AL147" s="175"/>
      <c r="AM147" s="175"/>
      <c r="AN147" s="175"/>
      <c r="AO147" s="175"/>
      <c r="AP147" s="175"/>
      <c r="AQ147" s="175"/>
      <c r="AR147" s="175"/>
      <c r="AS147" s="175"/>
      <c r="AT147" s="175"/>
      <c r="AU147" s="175"/>
      <c r="AV147" s="175"/>
      <c r="AW147" s="175"/>
      <c r="AX147" s="175"/>
      <c r="AY147" s="175"/>
      <c r="AZ147" s="175"/>
      <c r="BA147" s="175"/>
      <c r="BB147" s="175"/>
      <c r="BC147" s="175"/>
      <c r="BD147" s="175"/>
      <c r="BE147" s="175"/>
      <c r="BF147" s="175"/>
      <c r="BG147" s="175"/>
      <c r="BH147" s="175"/>
      <c r="BI147" s="175"/>
      <c r="BJ147" s="175"/>
      <c r="BK147" s="175"/>
      <c r="BL147" s="175"/>
      <c r="BM147" s="175"/>
      <c r="BN147" s="175"/>
      <c r="BO147" s="175"/>
      <c r="BP147" s="175"/>
      <c r="BQ147" s="175"/>
      <c r="BR147" s="175"/>
      <c r="BS147" s="175"/>
      <c r="BT147" s="175"/>
      <c r="BU147" s="175"/>
      <c r="BV147" s="175"/>
      <c r="BW147" s="175"/>
      <c r="BX147" s="175"/>
      <c r="BY147" s="175"/>
      <c r="BZ147" s="175"/>
      <c r="CA147" s="175"/>
      <c r="CB147" s="175" t="s">
        <v>653</v>
      </c>
      <c r="CC147" s="175"/>
      <c r="CD147" s="175"/>
      <c r="CE147" s="175"/>
      <c r="CF147" s="175"/>
      <c r="CG147" s="175"/>
    </row>
    <row r="148" spans="1:85" s="145" customFormat="1" ht="14.5" customHeight="1">
      <c r="A148" s="85" t="s">
        <v>205</v>
      </c>
      <c r="B148" s="85">
        <v>144</v>
      </c>
      <c r="C148" s="234" t="s">
        <v>220</v>
      </c>
      <c r="D148" s="175"/>
      <c r="E148" s="176" t="s">
        <v>4213</v>
      </c>
      <c r="F148" s="176" t="s">
        <v>4028</v>
      </c>
      <c r="G148" s="181" t="s">
        <v>203</v>
      </c>
      <c r="H148" s="175"/>
      <c r="I148" s="175" t="s">
        <v>430</v>
      </c>
      <c r="J148" s="179"/>
      <c r="K148" s="175" t="s">
        <v>213</v>
      </c>
      <c r="L148" s="175" t="s">
        <v>495</v>
      </c>
      <c r="M148" s="175" t="s">
        <v>4210</v>
      </c>
      <c r="N148" s="175"/>
      <c r="O148" s="175" t="s">
        <v>203</v>
      </c>
      <c r="P148" s="175" t="s">
        <v>219</v>
      </c>
      <c r="Q148" s="175"/>
      <c r="R148" s="175"/>
      <c r="S148" s="175"/>
      <c r="T148" s="178" t="str" cm="1">
        <f t="array" ref="T14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48" s="180">
        <v>2</v>
      </c>
      <c r="V148" s="179"/>
      <c r="W148" s="175"/>
      <c r="X148" s="175"/>
      <c r="Y148" s="175"/>
      <c r="Z148" s="175"/>
      <c r="AA148" s="175"/>
      <c r="AB148" s="175"/>
      <c r="AC148" s="175"/>
      <c r="AD148" s="175"/>
      <c r="AE148" s="175"/>
      <c r="AF148" s="175"/>
      <c r="AG148" s="175"/>
      <c r="AH148" s="175"/>
      <c r="AI148" s="175"/>
      <c r="AJ148" s="175"/>
      <c r="AK148" s="175"/>
      <c r="AL148" s="175"/>
      <c r="AM148" s="175"/>
      <c r="AN148" s="175"/>
      <c r="AO148" s="175"/>
      <c r="AP148" s="175"/>
      <c r="AQ148" s="175"/>
      <c r="AR148" s="175"/>
      <c r="AS148" s="175"/>
      <c r="AT148" s="175"/>
      <c r="AU148" s="175"/>
      <c r="AV148" s="175"/>
      <c r="AW148" s="175"/>
      <c r="AX148" s="175"/>
      <c r="AY148" s="175"/>
      <c r="AZ148" s="175"/>
      <c r="BA148" s="175"/>
      <c r="BB148" s="175"/>
      <c r="BC148" s="175"/>
      <c r="BD148" s="175"/>
      <c r="BE148" s="175"/>
      <c r="BF148" s="175"/>
      <c r="BG148" s="175"/>
      <c r="BH148" s="175"/>
      <c r="BI148" s="175"/>
      <c r="BJ148" s="175"/>
      <c r="BK148" s="175"/>
      <c r="BL148" s="175"/>
      <c r="BM148" s="175"/>
      <c r="BN148" s="175"/>
      <c r="BO148" s="175"/>
      <c r="BP148" s="175"/>
      <c r="BQ148" s="175"/>
      <c r="BR148" s="175"/>
      <c r="BS148" s="175"/>
      <c r="BT148" s="175"/>
      <c r="BU148" s="175"/>
      <c r="BV148" s="175"/>
      <c r="BW148" s="175"/>
      <c r="BX148" s="175"/>
      <c r="BY148" s="175"/>
      <c r="BZ148" s="175"/>
      <c r="CA148" s="175"/>
      <c r="CB148" s="175"/>
      <c r="CC148" s="175"/>
      <c r="CD148" s="175"/>
      <c r="CE148" s="175"/>
      <c r="CF148" s="175"/>
      <c r="CG148" s="175"/>
    </row>
    <row r="149" spans="1:85" s="145" customFormat="1" ht="14.5" customHeight="1">
      <c r="A149" s="85" t="s">
        <v>205</v>
      </c>
      <c r="B149" s="85">
        <v>145</v>
      </c>
      <c r="C149" s="234" t="s">
        <v>309</v>
      </c>
      <c r="D149" s="175"/>
      <c r="E149" s="176" t="s">
        <v>4213</v>
      </c>
      <c r="F149" s="176" t="s">
        <v>4028</v>
      </c>
      <c r="G149" s="181" t="s">
        <v>203</v>
      </c>
      <c r="H149" s="175"/>
      <c r="I149" s="175" t="s">
        <v>430</v>
      </c>
      <c r="J149" s="179"/>
      <c r="K149" s="175" t="s">
        <v>53</v>
      </c>
      <c r="L149" s="175" t="s">
        <v>556</v>
      </c>
      <c r="M149" s="175" t="s">
        <v>4211</v>
      </c>
      <c r="N149" s="175"/>
      <c r="O149" s="175" t="s">
        <v>203</v>
      </c>
      <c r="P149" s="175" t="s">
        <v>227</v>
      </c>
      <c r="Q149" s="175"/>
      <c r="R149" s="175" t="s">
        <v>63</v>
      </c>
      <c r="S149" s="175"/>
      <c r="T149" s="178" t="str" cm="1">
        <f t="array" ref="T14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149" s="180">
        <v>7000</v>
      </c>
      <c r="V149" s="179"/>
      <c r="W149" s="175"/>
      <c r="X149" s="175"/>
      <c r="Y149" s="175"/>
      <c r="Z149" s="175"/>
      <c r="AA149" s="175"/>
      <c r="AB149" s="175"/>
      <c r="AC149" s="175"/>
      <c r="AD149" s="175"/>
      <c r="AE149" s="175"/>
      <c r="AF149" s="175"/>
      <c r="AG149" s="175"/>
      <c r="AH149" s="175"/>
      <c r="AI149" s="175"/>
      <c r="AJ149" s="175"/>
      <c r="AK149" s="175"/>
      <c r="AL149" s="175"/>
      <c r="AM149" s="175"/>
      <c r="AN149" s="175"/>
      <c r="AO149" s="175"/>
      <c r="AP149" s="175"/>
      <c r="AQ149" s="175"/>
      <c r="AR149" s="175"/>
      <c r="AS149" s="175"/>
      <c r="AT149" s="175"/>
      <c r="AU149" s="175"/>
      <c r="AV149" s="175"/>
      <c r="AW149" s="175"/>
      <c r="AX149" s="175"/>
      <c r="AY149" s="175"/>
      <c r="AZ149" s="175"/>
      <c r="BA149" s="175"/>
      <c r="BB149" s="175"/>
      <c r="BC149" s="175"/>
      <c r="BD149" s="175"/>
      <c r="BE149" s="175"/>
      <c r="BF149" s="175"/>
      <c r="BG149" s="175"/>
      <c r="BH149" s="175"/>
      <c r="BI149" s="175"/>
      <c r="BJ149" s="175"/>
      <c r="BK149" s="175"/>
      <c r="BL149" s="175"/>
      <c r="BM149" s="175"/>
      <c r="BN149" s="175"/>
      <c r="BO149" s="175"/>
      <c r="BP149" s="175"/>
      <c r="BQ149" s="175"/>
      <c r="BR149" s="175"/>
      <c r="BS149" s="175"/>
      <c r="BT149" s="175"/>
      <c r="BU149" s="175"/>
      <c r="BV149" s="175"/>
      <c r="BW149" s="175"/>
      <c r="BX149" s="175"/>
      <c r="BY149" s="175"/>
      <c r="BZ149" s="175"/>
      <c r="CA149" s="175"/>
      <c r="CB149" s="175"/>
      <c r="CC149" s="175"/>
      <c r="CD149" s="175"/>
      <c r="CE149" s="175"/>
      <c r="CF149" s="175"/>
      <c r="CG149" s="175"/>
    </row>
    <row r="150" spans="1:85" s="145" customFormat="1" ht="14.5" customHeight="1">
      <c r="A150" s="85" t="s">
        <v>910</v>
      </c>
      <c r="B150" s="85">
        <v>146</v>
      </c>
      <c r="C150" s="192" t="s">
        <v>728</v>
      </c>
      <c r="D150" s="80" t="s">
        <v>730</v>
      </c>
      <c r="E150" s="177" t="s">
        <v>4213</v>
      </c>
      <c r="F150" s="176" t="s">
        <v>4028</v>
      </c>
      <c r="G150" s="178" t="s">
        <v>224</v>
      </c>
      <c r="H150" s="80"/>
      <c r="I150" s="177" t="s">
        <v>4159</v>
      </c>
      <c r="J150" s="80"/>
      <c r="K150" s="80" t="s">
        <v>893</v>
      </c>
      <c r="L150" s="80" t="s">
        <v>676</v>
      </c>
      <c r="M150" s="80" t="s">
        <v>4212</v>
      </c>
      <c r="N150" s="80" t="s">
        <v>729</v>
      </c>
      <c r="O150" s="80" t="s">
        <v>715</v>
      </c>
      <c r="P150" s="80"/>
      <c r="Q150" s="80"/>
      <c r="R150" s="80"/>
      <c r="S150" s="80"/>
      <c r="T150" s="178" t="str" cm="1">
        <f t="array" ref="T15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50" s="206">
        <v>2400</v>
      </c>
      <c r="V150" s="80"/>
      <c r="W150" s="80"/>
      <c r="X150" s="80"/>
      <c r="Y150" s="80"/>
      <c r="Z150" s="80"/>
      <c r="AA150" s="80"/>
      <c r="AB150" s="80"/>
      <c r="AC150" s="80"/>
      <c r="AD150" s="80"/>
      <c r="AE150" s="80"/>
      <c r="AF150" s="80"/>
      <c r="AG150" s="80"/>
      <c r="AH150" s="80"/>
      <c r="AI150" s="80"/>
      <c r="AJ150" s="80"/>
      <c r="AK150" s="80"/>
      <c r="AL150" s="80"/>
      <c r="AM150" s="80"/>
      <c r="AN150" s="80"/>
      <c r="AO150" s="80"/>
      <c r="AP150" s="175"/>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c r="BV150" s="80"/>
      <c r="BW150" s="80"/>
      <c r="BX150" s="80"/>
      <c r="BY150" s="80"/>
      <c r="BZ150" s="80"/>
      <c r="CA150" s="80"/>
      <c r="CB150" s="80"/>
      <c r="CC150" s="80"/>
      <c r="CD150" s="80"/>
      <c r="CE150" s="80"/>
      <c r="CF150" s="80"/>
      <c r="CG150" s="80"/>
    </row>
    <row r="151" spans="1:85" s="145" customFormat="1" ht="14.5" customHeight="1">
      <c r="A151" s="85" t="s">
        <v>910</v>
      </c>
      <c r="B151" s="85">
        <v>147</v>
      </c>
      <c r="C151" s="234" t="s">
        <v>708</v>
      </c>
      <c r="D151" s="175" t="s">
        <v>710</v>
      </c>
      <c r="E151" s="177" t="s">
        <v>4213</v>
      </c>
      <c r="F151" s="176" t="s">
        <v>4028</v>
      </c>
      <c r="G151" s="178" t="s">
        <v>4151</v>
      </c>
      <c r="H151" s="175"/>
      <c r="I151" s="177" t="s">
        <v>4159</v>
      </c>
      <c r="J151" s="175"/>
      <c r="K151" s="175" t="s">
        <v>895</v>
      </c>
      <c r="L151" s="175" t="s">
        <v>697</v>
      </c>
      <c r="M151" s="80" t="s">
        <v>4210</v>
      </c>
      <c r="N151" s="175"/>
      <c r="O151" s="80" t="s">
        <v>629</v>
      </c>
      <c r="P151" s="175"/>
      <c r="Q151" s="175"/>
      <c r="R151" s="175"/>
      <c r="S151" s="175"/>
      <c r="T151" s="181" t="s">
        <v>471</v>
      </c>
      <c r="U151" s="186" t="s">
        <v>471</v>
      </c>
      <c r="V151" s="175"/>
      <c r="W151" s="175"/>
      <c r="X151" s="175"/>
      <c r="Y151" s="175"/>
      <c r="Z151" s="175"/>
      <c r="AA151" s="175"/>
      <c r="AB151" s="175"/>
      <c r="AC151" s="175"/>
      <c r="AD151" s="175"/>
      <c r="AE151" s="175"/>
      <c r="AF151" s="175"/>
      <c r="AG151" s="175"/>
      <c r="AH151" s="175"/>
      <c r="AI151" s="175"/>
      <c r="AJ151" s="175"/>
      <c r="AK151" s="175"/>
      <c r="AL151" s="175"/>
      <c r="AM151" s="175"/>
      <c r="AN151" s="175"/>
      <c r="AO151" s="175"/>
      <c r="AP151" s="175"/>
      <c r="AQ151" s="175"/>
      <c r="AR151" s="175"/>
      <c r="AS151" s="175"/>
      <c r="AT151" s="175"/>
      <c r="AU151" s="175"/>
      <c r="AV151" s="175"/>
      <c r="AW151" s="175"/>
      <c r="AX151" s="175"/>
      <c r="AY151" s="175"/>
      <c r="AZ151" s="175"/>
      <c r="BA151" s="175"/>
      <c r="BB151" s="175"/>
      <c r="BC151" s="175"/>
      <c r="BD151" s="175"/>
      <c r="BE151" s="175"/>
      <c r="BF151" s="175"/>
      <c r="BG151" s="175"/>
      <c r="BH151" s="175"/>
      <c r="BI151" s="175"/>
      <c r="BJ151" s="175"/>
      <c r="BK151" s="175"/>
      <c r="BL151" s="175"/>
      <c r="BM151" s="175"/>
      <c r="BN151" s="175"/>
      <c r="BO151" s="175"/>
      <c r="BP151" s="175"/>
      <c r="BQ151" s="175"/>
      <c r="BR151" s="175"/>
      <c r="BS151" s="175"/>
      <c r="BT151" s="175"/>
      <c r="BU151" s="175"/>
      <c r="BV151" s="175"/>
      <c r="BW151" s="175"/>
      <c r="BX151" s="175"/>
      <c r="BY151" s="175"/>
      <c r="BZ151" s="175"/>
      <c r="CA151" s="175"/>
      <c r="CB151" s="175"/>
      <c r="CC151" s="175"/>
      <c r="CD151" s="175"/>
      <c r="CE151" s="175"/>
      <c r="CF151" s="175"/>
      <c r="CG151" s="175"/>
    </row>
    <row r="152" spans="1:85" s="145" customFormat="1" ht="14.5" customHeight="1">
      <c r="A152" s="85" t="s">
        <v>910</v>
      </c>
      <c r="B152" s="85">
        <v>148</v>
      </c>
      <c r="C152" s="234" t="s">
        <v>701</v>
      </c>
      <c r="D152" s="175" t="s">
        <v>703</v>
      </c>
      <c r="E152" s="177" t="s">
        <v>4213</v>
      </c>
      <c r="F152" s="176" t="s">
        <v>4028</v>
      </c>
      <c r="G152" s="178" t="s">
        <v>4151</v>
      </c>
      <c r="H152" s="175"/>
      <c r="I152" s="177" t="s">
        <v>4159</v>
      </c>
      <c r="J152" s="175"/>
      <c r="K152" s="175" t="s">
        <v>895</v>
      </c>
      <c r="L152" s="175" t="s">
        <v>697</v>
      </c>
      <c r="M152" s="80" t="s">
        <v>4210</v>
      </c>
      <c r="N152" s="175"/>
      <c r="O152" s="80" t="s">
        <v>629</v>
      </c>
      <c r="P152" s="175"/>
      <c r="Q152" s="175"/>
      <c r="R152" s="175"/>
      <c r="S152" s="175"/>
      <c r="T152" s="181" t="s">
        <v>471</v>
      </c>
      <c r="U152" s="186" t="s">
        <v>471</v>
      </c>
      <c r="V152" s="175"/>
      <c r="W152" s="175"/>
      <c r="X152" s="175"/>
      <c r="Y152" s="175"/>
      <c r="Z152" s="175"/>
      <c r="AA152" s="175"/>
      <c r="AB152" s="175"/>
      <c r="AC152" s="175"/>
      <c r="AD152" s="175"/>
      <c r="AE152" s="175"/>
      <c r="AF152" s="175"/>
      <c r="AG152" s="175"/>
      <c r="AH152" s="175"/>
      <c r="AI152" s="175"/>
      <c r="AJ152" s="175"/>
      <c r="AK152" s="175"/>
      <c r="AL152" s="175"/>
      <c r="AM152" s="175"/>
      <c r="AN152" s="175"/>
      <c r="AO152" s="175"/>
      <c r="AP152" s="175"/>
      <c r="AQ152" s="175"/>
      <c r="AR152" s="175"/>
      <c r="AS152" s="175"/>
      <c r="AT152" s="175"/>
      <c r="AU152" s="175"/>
      <c r="AV152" s="175"/>
      <c r="AW152" s="175"/>
      <c r="AX152" s="175"/>
      <c r="AY152" s="175"/>
      <c r="AZ152" s="175"/>
      <c r="BA152" s="175"/>
      <c r="BB152" s="175"/>
      <c r="BC152" s="175"/>
      <c r="BD152" s="175"/>
      <c r="BE152" s="175"/>
      <c r="BF152" s="175"/>
      <c r="BG152" s="175"/>
      <c r="BH152" s="175"/>
      <c r="BI152" s="175"/>
      <c r="BJ152" s="175"/>
      <c r="BK152" s="175"/>
      <c r="BL152" s="175"/>
      <c r="BM152" s="175"/>
      <c r="BN152" s="175"/>
      <c r="BO152" s="175"/>
      <c r="BP152" s="175"/>
      <c r="BQ152" s="175"/>
      <c r="BR152" s="175"/>
      <c r="BS152" s="175"/>
      <c r="BT152" s="175"/>
      <c r="BU152" s="175"/>
      <c r="BV152" s="175"/>
      <c r="BW152" s="175"/>
      <c r="BX152" s="175"/>
      <c r="BY152" s="175"/>
      <c r="BZ152" s="175"/>
      <c r="CA152" s="175"/>
      <c r="CB152" s="175"/>
      <c r="CC152" s="175"/>
      <c r="CD152" s="175"/>
      <c r="CE152" s="175"/>
      <c r="CF152" s="175"/>
      <c r="CG152" s="175"/>
    </row>
    <row r="153" spans="1:85" s="145" customFormat="1" ht="14.5" customHeight="1">
      <c r="A153" s="85" t="s">
        <v>910</v>
      </c>
      <c r="B153" s="85">
        <v>149</v>
      </c>
      <c r="C153" s="234" t="s">
        <v>693</v>
      </c>
      <c r="D153" s="175" t="s">
        <v>698</v>
      </c>
      <c r="E153" s="177" t="s">
        <v>4213</v>
      </c>
      <c r="F153" s="176" t="s">
        <v>4028</v>
      </c>
      <c r="G153" s="178" t="s">
        <v>4151</v>
      </c>
      <c r="H153" s="175"/>
      <c r="I153" s="177" t="s">
        <v>4159</v>
      </c>
      <c r="J153" s="175"/>
      <c r="K153" s="175" t="s">
        <v>895</v>
      </c>
      <c r="L153" s="175" t="s">
        <v>697</v>
      </c>
      <c r="M153" s="80" t="s">
        <v>4210</v>
      </c>
      <c r="N153" s="175"/>
      <c r="O153" s="80" t="s">
        <v>629</v>
      </c>
      <c r="P153" s="175"/>
      <c r="Q153" s="175"/>
      <c r="R153" s="175"/>
      <c r="S153" s="175"/>
      <c r="T153" s="181" t="s">
        <v>471</v>
      </c>
      <c r="U153" s="186" t="s">
        <v>471</v>
      </c>
      <c r="V153" s="175"/>
      <c r="W153" s="175"/>
      <c r="X153" s="175"/>
      <c r="Y153" s="175"/>
      <c r="Z153" s="175"/>
      <c r="AA153" s="175"/>
      <c r="AB153" s="175"/>
      <c r="AC153" s="175"/>
      <c r="AD153" s="175"/>
      <c r="AE153" s="175"/>
      <c r="AF153" s="175"/>
      <c r="AG153" s="175"/>
      <c r="AH153" s="175"/>
      <c r="AI153" s="175"/>
      <c r="AJ153" s="175"/>
      <c r="AK153" s="175"/>
      <c r="AL153" s="175"/>
      <c r="AM153" s="175"/>
      <c r="AN153" s="175"/>
      <c r="AO153" s="175"/>
      <c r="AP153" s="175"/>
      <c r="AQ153" s="175"/>
      <c r="AR153" s="175"/>
      <c r="AS153" s="175"/>
      <c r="AT153" s="175"/>
      <c r="AU153" s="175"/>
      <c r="AV153" s="175"/>
      <c r="AW153" s="175"/>
      <c r="AX153" s="175"/>
      <c r="AY153" s="175"/>
      <c r="AZ153" s="175"/>
      <c r="BA153" s="175"/>
      <c r="BB153" s="175"/>
      <c r="BC153" s="175"/>
      <c r="BD153" s="175"/>
      <c r="BE153" s="175"/>
      <c r="BF153" s="175"/>
      <c r="BG153" s="175"/>
      <c r="BH153" s="175"/>
      <c r="BI153" s="175"/>
      <c r="BJ153" s="175"/>
      <c r="BK153" s="175"/>
      <c r="BL153" s="175"/>
      <c r="BM153" s="175"/>
      <c r="BN153" s="175"/>
      <c r="BO153" s="175"/>
      <c r="BP153" s="175"/>
      <c r="BQ153" s="175"/>
      <c r="BR153" s="175"/>
      <c r="BS153" s="175"/>
      <c r="BT153" s="175"/>
      <c r="BU153" s="175"/>
      <c r="BV153" s="175"/>
      <c r="BW153" s="175"/>
      <c r="BX153" s="175"/>
      <c r="BY153" s="175"/>
      <c r="BZ153" s="175"/>
      <c r="CA153" s="175"/>
      <c r="CB153" s="175"/>
      <c r="CC153" s="175"/>
      <c r="CD153" s="175"/>
      <c r="CE153" s="175"/>
      <c r="CF153" s="175"/>
      <c r="CG153" s="175"/>
    </row>
    <row r="154" spans="1:85" s="145" customFormat="1" ht="14.5" customHeight="1">
      <c r="A154" s="85" t="s">
        <v>910</v>
      </c>
      <c r="B154" s="85">
        <v>150</v>
      </c>
      <c r="C154" s="234" t="s">
        <v>628</v>
      </c>
      <c r="D154" s="175"/>
      <c r="E154" s="177" t="s">
        <v>4213</v>
      </c>
      <c r="F154" s="176" t="s">
        <v>4028</v>
      </c>
      <c r="G154" s="178" t="s">
        <v>4151</v>
      </c>
      <c r="H154" s="175"/>
      <c r="I154" s="177" t="s">
        <v>4159</v>
      </c>
      <c r="J154" s="175"/>
      <c r="K154" s="175" t="s">
        <v>893</v>
      </c>
      <c r="L154" s="175" t="s">
        <v>635</v>
      </c>
      <c r="M154" s="80" t="s">
        <v>4211</v>
      </c>
      <c r="N154" s="175"/>
      <c r="O154" s="80" t="s">
        <v>629</v>
      </c>
      <c r="P154" s="175"/>
      <c r="Q154" s="175"/>
      <c r="R154" s="175"/>
      <c r="S154" s="175"/>
      <c r="T154" s="178" t="str" cm="1">
        <f t="array" ref="T15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54" s="180">
        <v>25</v>
      </c>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175"/>
      <c r="BF154" s="175"/>
      <c r="BG154" s="175"/>
      <c r="BH154" s="175"/>
      <c r="BI154" s="175"/>
      <c r="BJ154" s="175"/>
      <c r="BK154" s="175"/>
      <c r="BL154" s="175"/>
      <c r="BM154" s="175"/>
      <c r="BN154" s="175"/>
      <c r="BO154" s="175"/>
      <c r="BP154" s="175"/>
      <c r="BQ154" s="175"/>
      <c r="BR154" s="175"/>
      <c r="BS154" s="175"/>
      <c r="BT154" s="175"/>
      <c r="BU154" s="175"/>
      <c r="BV154" s="175"/>
      <c r="BW154" s="175"/>
      <c r="BX154" s="175"/>
      <c r="BY154" s="175"/>
      <c r="BZ154" s="175"/>
      <c r="CA154" s="175"/>
      <c r="CB154" s="175" t="s">
        <v>637</v>
      </c>
      <c r="CC154" s="175"/>
      <c r="CD154" s="175"/>
      <c r="CE154" s="175"/>
      <c r="CF154" s="175"/>
      <c r="CG154" s="175"/>
    </row>
    <row r="155" spans="1:85" s="145" customFormat="1" ht="14.5" customHeight="1">
      <c r="A155" s="85" t="s">
        <v>910</v>
      </c>
      <c r="B155" s="85">
        <v>151</v>
      </c>
      <c r="C155" s="234" t="s">
        <v>3510</v>
      </c>
      <c r="D155" s="175"/>
      <c r="E155" s="177" t="s">
        <v>4213</v>
      </c>
      <c r="F155" s="176" t="s">
        <v>4028</v>
      </c>
      <c r="G155" s="178" t="s">
        <v>4151</v>
      </c>
      <c r="H155" s="175"/>
      <c r="I155" s="177" t="s">
        <v>4159</v>
      </c>
      <c r="J155" s="175"/>
      <c r="K155" s="175" t="s">
        <v>893</v>
      </c>
      <c r="L155" s="175" t="s">
        <v>635</v>
      </c>
      <c r="M155" s="80" t="s">
        <v>4211</v>
      </c>
      <c r="N155" s="175"/>
      <c r="O155" s="80" t="s">
        <v>629</v>
      </c>
      <c r="P155" s="175"/>
      <c r="Q155" s="175"/>
      <c r="R155" s="175"/>
      <c r="S155" s="175"/>
      <c r="T155" s="178" t="str" cm="1">
        <f t="array" ref="T15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55" s="180">
        <v>20</v>
      </c>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175"/>
      <c r="BF155" s="175"/>
      <c r="BG155" s="175"/>
      <c r="BH155" s="175"/>
      <c r="BI155" s="175"/>
      <c r="BJ155" s="175"/>
      <c r="BK155" s="175"/>
      <c r="BL155" s="175"/>
      <c r="BM155" s="175"/>
      <c r="BN155" s="175"/>
      <c r="BO155" s="175"/>
      <c r="BP155" s="175"/>
      <c r="BQ155" s="175"/>
      <c r="BR155" s="175"/>
      <c r="BS155" s="175"/>
      <c r="BT155" s="175"/>
      <c r="BU155" s="175"/>
      <c r="BV155" s="175"/>
      <c r="BW155" s="175"/>
      <c r="BX155" s="175"/>
      <c r="BY155" s="175"/>
      <c r="BZ155" s="175"/>
      <c r="CA155" s="175"/>
      <c r="CB155" s="175" t="s">
        <v>665</v>
      </c>
      <c r="CC155" s="175"/>
      <c r="CD155" s="175"/>
      <c r="CE155" s="175"/>
      <c r="CF155" s="175"/>
      <c r="CG155" s="175"/>
    </row>
    <row r="156" spans="1:85" s="145" customFormat="1" ht="14.5" customHeight="1">
      <c r="A156" s="85" t="s">
        <v>910</v>
      </c>
      <c r="B156" s="85">
        <v>152</v>
      </c>
      <c r="C156" s="192" t="s">
        <v>3511</v>
      </c>
      <c r="D156" s="80"/>
      <c r="E156" s="177" t="s">
        <v>4213</v>
      </c>
      <c r="F156" s="176" t="s">
        <v>4028</v>
      </c>
      <c r="G156" s="178" t="s">
        <v>4151</v>
      </c>
      <c r="H156" s="80"/>
      <c r="I156" s="177" t="s">
        <v>4159</v>
      </c>
      <c r="J156" s="80"/>
      <c r="K156" s="175" t="s">
        <v>893</v>
      </c>
      <c r="L156" s="175" t="s">
        <v>635</v>
      </c>
      <c r="M156" s="175" t="s">
        <v>4211</v>
      </c>
      <c r="N156" s="80"/>
      <c r="O156" s="80" t="s">
        <v>629</v>
      </c>
      <c r="P156" s="80"/>
      <c r="Q156" s="80"/>
      <c r="R156" s="80"/>
      <c r="S156" s="80"/>
      <c r="T156" s="178" t="str" cm="1">
        <f t="array" ref="T15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56" s="186">
        <v>20</v>
      </c>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177" t="s">
        <v>925</v>
      </c>
      <c r="BZ156" s="80"/>
      <c r="CA156" s="80"/>
      <c r="CB156" s="80"/>
      <c r="CC156" s="80"/>
      <c r="CD156" s="80"/>
      <c r="CE156" s="80"/>
      <c r="CF156" s="80"/>
      <c r="CG156" s="80"/>
    </row>
    <row r="157" spans="1:85" s="145" customFormat="1" ht="14.5" customHeight="1">
      <c r="A157" s="85" t="s">
        <v>910</v>
      </c>
      <c r="B157" s="85">
        <v>153</v>
      </c>
      <c r="C157" s="234" t="s">
        <v>3512</v>
      </c>
      <c r="D157" s="175"/>
      <c r="E157" s="177" t="s">
        <v>4213</v>
      </c>
      <c r="F157" s="176" t="s">
        <v>4028</v>
      </c>
      <c r="G157" s="178" t="s">
        <v>4151</v>
      </c>
      <c r="H157" s="175"/>
      <c r="I157" s="177" t="s">
        <v>4159</v>
      </c>
      <c r="J157" s="175"/>
      <c r="K157" s="175" t="s">
        <v>893</v>
      </c>
      <c r="L157" s="175" t="s">
        <v>635</v>
      </c>
      <c r="M157" s="80" t="s">
        <v>4211</v>
      </c>
      <c r="N157" s="175"/>
      <c r="O157" s="80" t="s">
        <v>629</v>
      </c>
      <c r="P157" s="175"/>
      <c r="Q157" s="175"/>
      <c r="R157" s="175"/>
      <c r="S157" s="175"/>
      <c r="T157" s="178" t="str" cm="1">
        <f t="array" ref="T15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57" s="180">
        <v>20</v>
      </c>
      <c r="V157" s="175"/>
      <c r="W157" s="175"/>
      <c r="X157" s="175"/>
      <c r="Y157" s="175"/>
      <c r="Z157" s="175"/>
      <c r="AA157" s="175"/>
      <c r="AB157" s="175"/>
      <c r="AC157" s="175"/>
      <c r="AD157" s="175"/>
      <c r="AE157" s="175"/>
      <c r="AF157" s="175"/>
      <c r="AG157" s="175"/>
      <c r="AH157" s="175"/>
      <c r="AI157" s="175"/>
      <c r="AJ157" s="175"/>
      <c r="AK157" s="175"/>
      <c r="AL157" s="175"/>
      <c r="AM157" s="175"/>
      <c r="AN157" s="175"/>
      <c r="AO157" s="175"/>
      <c r="AP157" s="175"/>
      <c r="AQ157" s="175"/>
      <c r="AR157" s="175"/>
      <c r="AS157" s="175"/>
      <c r="AT157" s="175"/>
      <c r="AU157" s="175"/>
      <c r="AV157" s="175"/>
      <c r="AW157" s="175"/>
      <c r="AX157" s="175"/>
      <c r="AY157" s="175"/>
      <c r="AZ157" s="175"/>
      <c r="BA157" s="175"/>
      <c r="BB157" s="175"/>
      <c r="BC157" s="175"/>
      <c r="BD157" s="175"/>
      <c r="BE157" s="175"/>
      <c r="BF157" s="175"/>
      <c r="BG157" s="175"/>
      <c r="BH157" s="175"/>
      <c r="BI157" s="175"/>
      <c r="BJ157" s="175"/>
      <c r="BK157" s="175"/>
      <c r="BL157" s="175"/>
      <c r="BM157" s="175"/>
      <c r="BN157" s="175"/>
      <c r="BO157" s="175"/>
      <c r="BP157" s="175"/>
      <c r="BQ157" s="175"/>
      <c r="BR157" s="175"/>
      <c r="BS157" s="175"/>
      <c r="BT157" s="175"/>
      <c r="BU157" s="175"/>
      <c r="BV157" s="175"/>
      <c r="BW157" s="175"/>
      <c r="BX157" s="175"/>
      <c r="BY157" s="175"/>
      <c r="BZ157" s="175"/>
      <c r="CA157" s="175"/>
      <c r="CB157" s="175" t="s">
        <v>665</v>
      </c>
      <c r="CC157" s="175"/>
      <c r="CD157" s="175"/>
      <c r="CE157" s="175"/>
      <c r="CF157" s="175"/>
      <c r="CG157" s="175"/>
    </row>
    <row r="158" spans="1:85" s="145" customFormat="1" ht="14.5" customHeight="1">
      <c r="A158" s="85" t="s">
        <v>910</v>
      </c>
      <c r="B158" s="85">
        <v>154</v>
      </c>
      <c r="C158" s="234" t="s">
        <v>657</v>
      </c>
      <c r="D158" s="175"/>
      <c r="E158" s="177" t="s">
        <v>4213</v>
      </c>
      <c r="F158" s="176" t="s">
        <v>4028</v>
      </c>
      <c r="G158" s="178" t="s">
        <v>4151</v>
      </c>
      <c r="H158" s="175"/>
      <c r="I158" s="177" t="s">
        <v>4159</v>
      </c>
      <c r="J158" s="175"/>
      <c r="K158" s="175" t="s">
        <v>893</v>
      </c>
      <c r="L158" s="175" t="s">
        <v>635</v>
      </c>
      <c r="M158" s="80" t="s">
        <v>4211</v>
      </c>
      <c r="N158" s="175"/>
      <c r="O158" s="80" t="s">
        <v>629</v>
      </c>
      <c r="P158" s="175"/>
      <c r="Q158" s="175"/>
      <c r="R158" s="175"/>
      <c r="S158" s="175"/>
      <c r="T158" s="178" t="str" cm="1">
        <f t="array" ref="T15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58" s="180">
        <v>10</v>
      </c>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5"/>
      <c r="AY158" s="175"/>
      <c r="AZ158" s="175"/>
      <c r="BA158" s="175"/>
      <c r="BB158" s="175"/>
      <c r="BC158" s="175"/>
      <c r="BD158" s="175"/>
      <c r="BE158" s="175"/>
      <c r="BF158" s="175"/>
      <c r="BG158" s="175"/>
      <c r="BH158" s="175"/>
      <c r="BI158" s="175"/>
      <c r="BJ158" s="175"/>
      <c r="BK158" s="175"/>
      <c r="BL158" s="175"/>
      <c r="BM158" s="175"/>
      <c r="BN158" s="175"/>
      <c r="BO158" s="175"/>
      <c r="BP158" s="175"/>
      <c r="BQ158" s="175"/>
      <c r="BR158" s="175"/>
      <c r="BS158" s="175"/>
      <c r="BT158" s="175"/>
      <c r="BU158" s="175"/>
      <c r="BV158" s="175"/>
      <c r="BW158" s="175"/>
      <c r="BX158" s="175"/>
      <c r="BY158" s="175"/>
      <c r="BZ158" s="175"/>
      <c r="CA158" s="175"/>
      <c r="CB158" s="175" t="s">
        <v>658</v>
      </c>
      <c r="CC158" s="175"/>
      <c r="CD158" s="175"/>
      <c r="CE158" s="175"/>
      <c r="CF158" s="175"/>
      <c r="CG158" s="175"/>
    </row>
    <row r="159" spans="1:85" s="145" customFormat="1" ht="14.5" customHeight="1">
      <c r="A159" s="85" t="s">
        <v>909</v>
      </c>
      <c r="B159" s="85">
        <v>155</v>
      </c>
      <c r="C159" s="236" t="s">
        <v>1034</v>
      </c>
      <c r="D159" s="184" t="s">
        <v>2810</v>
      </c>
      <c r="E159" s="177" t="s">
        <v>4213</v>
      </c>
      <c r="F159" s="177" t="s">
        <v>3516</v>
      </c>
      <c r="G159" s="177" t="s">
        <v>3481</v>
      </c>
      <c r="H159" s="177"/>
      <c r="I159" s="177" t="s">
        <v>4160</v>
      </c>
      <c r="J159" s="80"/>
      <c r="K159" s="177" t="s">
        <v>2416</v>
      </c>
      <c r="L159" s="80" t="s">
        <v>1035</v>
      </c>
      <c r="M159" s="80" t="s">
        <v>4210</v>
      </c>
      <c r="N159" s="80" t="s">
        <v>2988</v>
      </c>
      <c r="O159" s="184" t="s">
        <v>224</v>
      </c>
      <c r="P159" s="177" t="s">
        <v>2809</v>
      </c>
      <c r="Q159" s="80" t="s">
        <v>2808</v>
      </c>
      <c r="R159" s="177" t="s">
        <v>2992</v>
      </c>
      <c r="S159" s="80" t="s">
        <v>2797</v>
      </c>
      <c r="T159" s="178" t="str" cm="1">
        <f t="array" ref="T15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59" s="182">
        <v>100</v>
      </c>
      <c r="V159" s="80" t="s">
        <v>2798</v>
      </c>
      <c r="W159" s="80"/>
      <c r="X159" s="80"/>
      <c r="Y159" s="80"/>
      <c r="Z159" s="80"/>
      <c r="AA159" s="80"/>
      <c r="AB159" s="80"/>
      <c r="AC159" s="80"/>
      <c r="AD159" s="80" t="s">
        <v>450</v>
      </c>
      <c r="AE159" s="80" t="s">
        <v>2783</v>
      </c>
      <c r="AF159" s="80" t="s">
        <v>2476</v>
      </c>
      <c r="AG159" s="80" t="s">
        <v>2782</v>
      </c>
      <c r="AH159" s="80" t="s">
        <v>2797</v>
      </c>
      <c r="AI159" s="80"/>
      <c r="AJ159" s="80" t="s">
        <v>447</v>
      </c>
      <c r="AK159" s="80" t="s">
        <v>2807</v>
      </c>
      <c r="AL159" s="80" t="s">
        <v>450</v>
      </c>
      <c r="AM159" s="80"/>
      <c r="AN159" s="80"/>
      <c r="AO159" s="80"/>
      <c r="AP159" s="175" t="s">
        <v>36</v>
      </c>
      <c r="AQ159" s="80"/>
      <c r="AR159" s="80"/>
      <c r="AS159" s="80"/>
      <c r="AT159" s="80"/>
      <c r="AU159" s="80"/>
      <c r="AV159" s="80"/>
      <c r="AW159" s="80"/>
      <c r="AX159" s="80"/>
      <c r="AY159" s="80"/>
      <c r="AZ159" s="80" t="s">
        <v>2806</v>
      </c>
      <c r="BA159" s="80" t="s">
        <v>2805</v>
      </c>
      <c r="BB159" s="80" t="s">
        <v>2804</v>
      </c>
      <c r="BC159" s="80" t="s">
        <v>3008</v>
      </c>
      <c r="BD159" s="80" t="s">
        <v>2778</v>
      </c>
      <c r="BE159" s="187" t="s">
        <v>2803</v>
      </c>
      <c r="BF159" s="80" t="s">
        <v>2802</v>
      </c>
      <c r="BG159" s="80" t="s">
        <v>3008</v>
      </c>
      <c r="BH159" s="80" t="s">
        <v>2778</v>
      </c>
      <c r="BI159" s="80" t="s">
        <v>2801</v>
      </c>
      <c r="BJ159" s="80" t="s">
        <v>2800</v>
      </c>
      <c r="BK159" s="80" t="s">
        <v>2799</v>
      </c>
      <c r="BL159" s="80" t="s">
        <v>2798</v>
      </c>
      <c r="BM159" s="80" t="s">
        <v>450</v>
      </c>
      <c r="BN159" s="80" t="s">
        <v>2797</v>
      </c>
      <c r="BO159" s="80" t="s">
        <v>1035</v>
      </c>
      <c r="BP159" s="80">
        <v>0</v>
      </c>
      <c r="BQ159" s="80" t="s">
        <v>2796</v>
      </c>
      <c r="BR159" s="80"/>
      <c r="BS159" s="80"/>
      <c r="BT159" s="80" t="s">
        <v>450</v>
      </c>
      <c r="BU159" s="80"/>
      <c r="BV159" s="80"/>
      <c r="BW159" s="80"/>
      <c r="BX159" s="80"/>
      <c r="BY159" s="177" t="s">
        <v>925</v>
      </c>
      <c r="BZ159" s="80" t="s">
        <v>2795</v>
      </c>
      <c r="CA159" s="187" t="s">
        <v>2794</v>
      </c>
      <c r="CB159" s="80" t="s">
        <v>2793</v>
      </c>
      <c r="CC159" s="80" t="s">
        <v>2792</v>
      </c>
      <c r="CD159" s="80" t="s">
        <v>2791</v>
      </c>
      <c r="CE159" s="80" t="s">
        <v>2790</v>
      </c>
      <c r="CF159" s="80" t="s">
        <v>462</v>
      </c>
      <c r="CG159" s="80" t="s">
        <v>2765</v>
      </c>
    </row>
    <row r="160" spans="1:85" s="145" customFormat="1" ht="14.5" customHeight="1">
      <c r="A160" s="85" t="s">
        <v>143</v>
      </c>
      <c r="B160" s="85">
        <v>156</v>
      </c>
      <c r="C160" s="234" t="s">
        <v>161</v>
      </c>
      <c r="D160" s="175"/>
      <c r="E160" s="176" t="s">
        <v>4213</v>
      </c>
      <c r="F160" s="176" t="s">
        <v>4028</v>
      </c>
      <c r="G160" s="178" t="s">
        <v>4158</v>
      </c>
      <c r="H160" s="175" t="s">
        <v>154</v>
      </c>
      <c r="I160" s="175" t="s">
        <v>430</v>
      </c>
      <c r="J160" s="179"/>
      <c r="K160" s="175" t="s">
        <v>59</v>
      </c>
      <c r="L160" s="175" t="s">
        <v>596</v>
      </c>
      <c r="M160" s="175" t="s">
        <v>4211</v>
      </c>
      <c r="N160" s="175"/>
      <c r="O160" s="175"/>
      <c r="P160" s="175"/>
      <c r="Q160" s="175"/>
      <c r="R160" s="175" t="s">
        <v>132</v>
      </c>
      <c r="S160" s="175"/>
      <c r="T160" s="178" t="str" cm="1">
        <f t="array" ref="T16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60" s="180">
        <v>30</v>
      </c>
      <c r="V160" s="179"/>
      <c r="W160" s="175"/>
      <c r="X160" s="175"/>
      <c r="Y160" s="175"/>
      <c r="Z160" s="175"/>
      <c r="AA160" s="175"/>
      <c r="AB160" s="175"/>
      <c r="AC160" s="175"/>
      <c r="AD160" s="175"/>
      <c r="AE160" s="175"/>
      <c r="AF160" s="175"/>
      <c r="AG160" s="175"/>
      <c r="AH160" s="175"/>
      <c r="AI160" s="175"/>
      <c r="AJ160" s="175"/>
      <c r="AK160" s="175"/>
      <c r="AL160" s="175"/>
      <c r="AM160" s="175"/>
      <c r="AN160" s="175"/>
      <c r="AO160" s="175"/>
      <c r="AP160" s="175"/>
      <c r="AQ160" s="175"/>
      <c r="AR160" s="175"/>
      <c r="AS160" s="175"/>
      <c r="AT160" s="175"/>
      <c r="AU160" s="175"/>
      <c r="AV160" s="175"/>
      <c r="AW160" s="175"/>
      <c r="AX160" s="175"/>
      <c r="AY160" s="175"/>
      <c r="AZ160" s="175"/>
      <c r="BA160" s="175"/>
      <c r="BB160" s="175"/>
      <c r="BC160" s="175"/>
      <c r="BD160" s="175"/>
      <c r="BE160" s="175"/>
      <c r="BF160" s="175"/>
      <c r="BG160" s="175"/>
      <c r="BH160" s="175"/>
      <c r="BI160" s="175"/>
      <c r="BJ160" s="175"/>
      <c r="BK160" s="175"/>
      <c r="BL160" s="175"/>
      <c r="BM160" s="175"/>
      <c r="BN160" s="175"/>
      <c r="BO160" s="175"/>
      <c r="BP160" s="175"/>
      <c r="BQ160" s="175"/>
      <c r="BR160" s="175"/>
      <c r="BS160" s="175"/>
      <c r="BT160" s="175"/>
      <c r="BU160" s="175"/>
      <c r="BV160" s="175"/>
      <c r="BW160" s="175"/>
      <c r="BX160" s="175"/>
      <c r="BY160" s="175"/>
      <c r="BZ160" s="175"/>
      <c r="CA160" s="175"/>
      <c r="CB160" s="175"/>
      <c r="CC160" s="175"/>
      <c r="CD160" s="175"/>
      <c r="CE160" s="175"/>
      <c r="CF160" s="175"/>
      <c r="CG160" s="175"/>
    </row>
    <row r="161" spans="1:85" s="145" customFormat="1" ht="14.5" customHeight="1">
      <c r="A161" s="85" t="s">
        <v>205</v>
      </c>
      <c r="B161" s="85">
        <v>157</v>
      </c>
      <c r="C161" s="234" t="s">
        <v>298</v>
      </c>
      <c r="D161" s="175"/>
      <c r="E161" s="176" t="s">
        <v>4213</v>
      </c>
      <c r="F161" s="176" t="s">
        <v>4028</v>
      </c>
      <c r="G161" s="178" t="s">
        <v>224</v>
      </c>
      <c r="H161" s="175"/>
      <c r="I161" s="175" t="s">
        <v>430</v>
      </c>
      <c r="J161" s="179"/>
      <c r="K161" s="175" t="s">
        <v>41</v>
      </c>
      <c r="L161" s="175" t="s">
        <v>508</v>
      </c>
      <c r="M161" s="175" t="s">
        <v>4209</v>
      </c>
      <c r="N161" s="175"/>
      <c r="O161" s="175" t="s">
        <v>224</v>
      </c>
      <c r="P161" s="175" t="s">
        <v>247</v>
      </c>
      <c r="Q161" s="175"/>
      <c r="R161" s="175" t="s">
        <v>63</v>
      </c>
      <c r="S161" s="175"/>
      <c r="T161" s="178" t="str" cm="1">
        <f t="array" ref="T16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61" s="180">
        <v>540</v>
      </c>
      <c r="V161" s="179"/>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75"/>
      <c r="AX161" s="175"/>
      <c r="AY161" s="175"/>
      <c r="AZ161" s="175"/>
      <c r="BA161" s="175"/>
      <c r="BB161" s="175"/>
      <c r="BC161" s="175"/>
      <c r="BD161" s="175"/>
      <c r="BE161" s="175"/>
      <c r="BF161" s="175"/>
      <c r="BG161" s="175"/>
      <c r="BH161" s="175"/>
      <c r="BI161" s="175"/>
      <c r="BJ161" s="175"/>
      <c r="BK161" s="175"/>
      <c r="BL161" s="175"/>
      <c r="BM161" s="175"/>
      <c r="BN161" s="175"/>
      <c r="BO161" s="175"/>
      <c r="BP161" s="175"/>
      <c r="BQ161" s="175"/>
      <c r="BR161" s="175"/>
      <c r="BS161" s="175"/>
      <c r="BT161" s="175"/>
      <c r="BU161" s="175"/>
      <c r="BV161" s="175"/>
      <c r="BW161" s="175"/>
      <c r="BX161" s="175"/>
      <c r="BY161" s="177" t="s">
        <v>925</v>
      </c>
      <c r="BZ161" s="175"/>
      <c r="CA161" s="175"/>
      <c r="CB161" s="175"/>
      <c r="CC161" s="175"/>
      <c r="CD161" s="175"/>
      <c r="CE161" s="175"/>
      <c r="CF161" s="175"/>
      <c r="CG161" s="175"/>
    </row>
    <row r="162" spans="1:85" s="145" customFormat="1" ht="14.5" customHeight="1">
      <c r="A162" s="85" t="s">
        <v>1046</v>
      </c>
      <c r="B162" s="85">
        <v>158</v>
      </c>
      <c r="C162" s="235" t="s">
        <v>2983</v>
      </c>
      <c r="D162" s="80"/>
      <c r="E162" s="177" t="s">
        <v>1041</v>
      </c>
      <c r="F162" s="176" t="s">
        <v>4028</v>
      </c>
      <c r="G162" s="181" t="s">
        <v>203</v>
      </c>
      <c r="H162" s="80"/>
      <c r="I162" s="177" t="s">
        <v>4160</v>
      </c>
      <c r="J162" s="80"/>
      <c r="K162" s="80"/>
      <c r="L162" s="80" t="s">
        <v>1089</v>
      </c>
      <c r="M162" s="175" t="s">
        <v>4210</v>
      </c>
      <c r="N162" s="80"/>
      <c r="O162" s="80"/>
      <c r="P162" s="80"/>
      <c r="Q162" s="80"/>
      <c r="R162" s="80"/>
      <c r="S162" s="80"/>
      <c r="T162" s="178" t="str" cm="1">
        <f t="array" ref="T16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62" s="186">
        <v>1500</v>
      </c>
      <c r="V162" s="80"/>
      <c r="W162" s="80"/>
      <c r="X162" s="80"/>
      <c r="Y162" s="80"/>
      <c r="Z162" s="80"/>
      <c r="AA162" s="80"/>
      <c r="AB162" s="80"/>
      <c r="AC162" s="80"/>
      <c r="AD162" s="80"/>
      <c r="AE162" s="80"/>
      <c r="AF162" s="80"/>
      <c r="AG162" s="80"/>
      <c r="AH162" s="80"/>
      <c r="AI162" s="80"/>
      <c r="AJ162" s="80"/>
      <c r="AK162" s="80"/>
      <c r="AL162" s="80"/>
      <c r="AM162" s="80"/>
      <c r="AN162" s="80"/>
      <c r="AO162" s="80"/>
      <c r="AP162" s="80" t="s">
        <v>3884</v>
      </c>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177" t="s">
        <v>925</v>
      </c>
      <c r="BZ162" s="80"/>
      <c r="CA162" s="80"/>
      <c r="CB162" s="80"/>
      <c r="CC162" s="80"/>
      <c r="CD162" s="80"/>
      <c r="CE162" s="80"/>
      <c r="CF162" s="80"/>
      <c r="CG162" s="80"/>
    </row>
    <row r="163" spans="1:85" s="145" customFormat="1" ht="14.5" customHeight="1">
      <c r="A163" s="85" t="s">
        <v>909</v>
      </c>
      <c r="B163" s="85">
        <v>159</v>
      </c>
      <c r="C163" s="234" t="s">
        <v>2047</v>
      </c>
      <c r="D163" s="175" t="s">
        <v>2048</v>
      </c>
      <c r="E163" s="176" t="s">
        <v>4213</v>
      </c>
      <c r="F163" s="176" t="s">
        <v>3516</v>
      </c>
      <c r="G163" s="178" t="s">
        <v>549</v>
      </c>
      <c r="H163" s="175"/>
      <c r="I163" s="175" t="s">
        <v>430</v>
      </c>
      <c r="J163" s="175"/>
      <c r="K163" s="175"/>
      <c r="L163" s="220" t="s">
        <v>464</v>
      </c>
      <c r="M163" s="175" t="s">
        <v>4210</v>
      </c>
      <c r="N163" s="175" t="s">
        <v>2315</v>
      </c>
      <c r="O163" s="175" t="s">
        <v>1319</v>
      </c>
      <c r="P163" s="175" t="s">
        <v>2049</v>
      </c>
      <c r="Q163" s="175"/>
      <c r="R163" s="175" t="s">
        <v>2050</v>
      </c>
      <c r="S163" s="175"/>
      <c r="T163" s="178" t="str" cm="1">
        <f t="array" ref="T16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63" s="180">
        <v>10</v>
      </c>
      <c r="V163" s="179"/>
      <c r="W163" s="175"/>
      <c r="X163" s="175"/>
      <c r="Y163" s="175"/>
      <c r="Z163" s="175" t="s">
        <v>485</v>
      </c>
      <c r="AA163" s="175"/>
      <c r="AB163" s="175"/>
      <c r="AC163" s="175" t="s">
        <v>2003</v>
      </c>
      <c r="AD163" s="175"/>
      <c r="AE163" s="175"/>
      <c r="AF163" s="175"/>
      <c r="AG163" s="175"/>
      <c r="AH163" s="175" t="s">
        <v>485</v>
      </c>
      <c r="AI163" s="175" t="s">
        <v>485</v>
      </c>
      <c r="AJ163" s="175"/>
      <c r="AK163" s="175"/>
      <c r="AL163" s="175"/>
      <c r="AM163" s="175"/>
      <c r="AN163" s="175"/>
      <c r="AO163" s="175"/>
      <c r="AP163" s="175" t="s">
        <v>3884</v>
      </c>
      <c r="AQ163" s="175"/>
      <c r="AR163" s="175"/>
      <c r="AS163" s="175"/>
      <c r="AT163" s="175"/>
      <c r="AU163" s="175"/>
      <c r="AV163" s="175"/>
      <c r="AW163" s="175"/>
      <c r="AX163" s="175" t="s">
        <v>1736</v>
      </c>
      <c r="AY163" s="175"/>
      <c r="AZ163" s="175"/>
      <c r="BA163" s="175"/>
      <c r="BB163" s="175"/>
      <c r="BC163" s="175"/>
      <c r="BD163" s="175"/>
      <c r="BE163" s="175"/>
      <c r="BF163" s="175"/>
      <c r="BG163" s="175" t="s">
        <v>2051</v>
      </c>
      <c r="BH163" s="175"/>
      <c r="BI163" s="175"/>
      <c r="BJ163" s="175"/>
      <c r="BK163" s="175"/>
      <c r="BL163" s="175"/>
      <c r="BM163" s="175"/>
      <c r="BN163" s="175"/>
      <c r="BO163" s="175"/>
      <c r="BP163" s="175"/>
      <c r="BQ163" s="175"/>
      <c r="BR163" s="175"/>
      <c r="BS163" s="175"/>
      <c r="BT163" s="175"/>
      <c r="BU163" s="175"/>
      <c r="BV163" s="175"/>
      <c r="BW163" s="175"/>
      <c r="BX163" s="175"/>
      <c r="BY163" s="175" t="s">
        <v>489</v>
      </c>
      <c r="BZ163" s="175" t="s">
        <v>2053</v>
      </c>
      <c r="CA163" s="175" t="s">
        <v>2054</v>
      </c>
      <c r="CB163" s="175"/>
      <c r="CC163" s="175" t="s">
        <v>2009</v>
      </c>
      <c r="CD163" s="175"/>
      <c r="CE163" s="175" t="s">
        <v>2010</v>
      </c>
      <c r="CF163" s="175"/>
      <c r="CG163" s="175" t="s">
        <v>2011</v>
      </c>
    </row>
    <row r="164" spans="1:85" s="145" customFormat="1" ht="14.5" customHeight="1">
      <c r="A164" s="85" t="s">
        <v>205</v>
      </c>
      <c r="B164" s="85">
        <v>160</v>
      </c>
      <c r="C164" s="234" t="s">
        <v>266</v>
      </c>
      <c r="D164" s="175"/>
      <c r="E164" s="176" t="s">
        <v>4213</v>
      </c>
      <c r="F164" s="176" t="s">
        <v>4028</v>
      </c>
      <c r="G164" s="178" t="s">
        <v>224</v>
      </c>
      <c r="H164" s="175"/>
      <c r="I164" s="175" t="s">
        <v>430</v>
      </c>
      <c r="J164" s="179"/>
      <c r="K164" s="175" t="s">
        <v>213</v>
      </c>
      <c r="L164" s="175" t="s">
        <v>575</v>
      </c>
      <c r="M164" s="175" t="s">
        <v>4209</v>
      </c>
      <c r="N164" s="175"/>
      <c r="O164" s="175" t="s">
        <v>224</v>
      </c>
      <c r="P164" s="175" t="s">
        <v>223</v>
      </c>
      <c r="Q164" s="175"/>
      <c r="R164" s="175" t="s">
        <v>63</v>
      </c>
      <c r="S164" s="175"/>
      <c r="T164" s="178" t="str" cm="1">
        <f t="array" ref="T16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64" s="180">
        <v>325</v>
      </c>
      <c r="V164" s="179"/>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175"/>
      <c r="BF164" s="175"/>
      <c r="BG164" s="175"/>
      <c r="BH164" s="175"/>
      <c r="BI164" s="175"/>
      <c r="BJ164" s="175"/>
      <c r="BK164" s="175"/>
      <c r="BL164" s="175"/>
      <c r="BM164" s="175"/>
      <c r="BN164" s="175"/>
      <c r="BO164" s="175"/>
      <c r="BP164" s="175"/>
      <c r="BQ164" s="175"/>
      <c r="BR164" s="175"/>
      <c r="BS164" s="175"/>
      <c r="BT164" s="175"/>
      <c r="BU164" s="175"/>
      <c r="BV164" s="175"/>
      <c r="BW164" s="175"/>
      <c r="BX164" s="175"/>
      <c r="BY164" s="177" t="s">
        <v>925</v>
      </c>
      <c r="BZ164" s="175"/>
      <c r="CA164" s="175"/>
      <c r="CB164" s="175"/>
      <c r="CC164" s="175"/>
      <c r="CD164" s="175"/>
      <c r="CE164" s="175"/>
      <c r="CF164" s="175"/>
      <c r="CG164" s="175"/>
    </row>
    <row r="165" spans="1:85" s="145" customFormat="1" ht="14.5" customHeight="1">
      <c r="A165" s="85" t="s">
        <v>205</v>
      </c>
      <c r="B165" s="85">
        <v>161</v>
      </c>
      <c r="C165" s="234" t="s">
        <v>214</v>
      </c>
      <c r="D165" s="175" t="s">
        <v>122</v>
      </c>
      <c r="E165" s="176" t="s">
        <v>1041</v>
      </c>
      <c r="F165" s="176" t="s">
        <v>3516</v>
      </c>
      <c r="G165" s="178" t="s">
        <v>242</v>
      </c>
      <c r="H165" s="175">
        <v>6</v>
      </c>
      <c r="I165" s="175" t="s">
        <v>430</v>
      </c>
      <c r="J165" s="179"/>
      <c r="K165" s="175" t="s">
        <v>213</v>
      </c>
      <c r="L165" s="175" t="s">
        <v>497</v>
      </c>
      <c r="M165" s="175" t="s">
        <v>4211</v>
      </c>
      <c r="N165" s="175"/>
      <c r="O165" s="175" t="s">
        <v>209</v>
      </c>
      <c r="P165" s="175" t="s">
        <v>212</v>
      </c>
      <c r="Q165" s="175"/>
      <c r="R165" s="175" t="s">
        <v>25</v>
      </c>
      <c r="S165" s="175"/>
      <c r="T165" s="178" t="str" cm="1">
        <f t="array" ref="T16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65" s="180">
        <v>10</v>
      </c>
      <c r="V165" s="179"/>
      <c r="W165" s="175"/>
      <c r="X165" s="175"/>
      <c r="Y165" s="175"/>
      <c r="Z165" s="175"/>
      <c r="AA165" s="175"/>
      <c r="AB165" s="175"/>
      <c r="AC165" s="175"/>
      <c r="AD165" s="175"/>
      <c r="AE165" s="175"/>
      <c r="AF165" s="175"/>
      <c r="AG165" s="175"/>
      <c r="AH165" s="175"/>
      <c r="AI165" s="175"/>
      <c r="AJ165" s="175"/>
      <c r="AK165" s="175"/>
      <c r="AL165" s="175"/>
      <c r="AM165" s="175"/>
      <c r="AN165" s="175"/>
      <c r="AO165" s="175"/>
      <c r="AP165" s="175" t="s">
        <v>36</v>
      </c>
      <c r="AQ165" s="175"/>
      <c r="AR165" s="175"/>
      <c r="AS165" s="175"/>
      <c r="AT165" s="175"/>
      <c r="AU165" s="175"/>
      <c r="AV165" s="175"/>
      <c r="AW165" s="175"/>
      <c r="AX165" s="175"/>
      <c r="AY165" s="175"/>
      <c r="AZ165" s="175"/>
      <c r="BA165" s="175"/>
      <c r="BB165" s="175"/>
      <c r="BC165" s="175"/>
      <c r="BD165" s="175"/>
      <c r="BE165" s="175"/>
      <c r="BF165" s="175"/>
      <c r="BG165" s="175"/>
      <c r="BH165" s="175"/>
      <c r="BI165" s="175"/>
      <c r="BJ165" s="175"/>
      <c r="BK165" s="175"/>
      <c r="BL165" s="175"/>
      <c r="BM165" s="175"/>
      <c r="BN165" s="175"/>
      <c r="BO165" s="175"/>
      <c r="BP165" s="175"/>
      <c r="BQ165" s="175"/>
      <c r="BR165" s="175"/>
      <c r="BS165" s="175"/>
      <c r="BT165" s="175"/>
      <c r="BU165" s="175"/>
      <c r="BV165" s="175"/>
      <c r="BW165" s="175"/>
      <c r="BX165" s="175"/>
      <c r="BY165" s="175" t="s">
        <v>489</v>
      </c>
      <c r="BZ165" s="175"/>
      <c r="CA165" s="175"/>
      <c r="CB165" s="175"/>
      <c r="CC165" s="175"/>
      <c r="CD165" s="175"/>
      <c r="CE165" s="175"/>
      <c r="CF165" s="175"/>
      <c r="CG165" s="175"/>
    </row>
    <row r="166" spans="1:85" s="145" customFormat="1" ht="14.5" customHeight="1">
      <c r="A166" s="85" t="s">
        <v>87</v>
      </c>
      <c r="B166" s="85">
        <v>162</v>
      </c>
      <c r="C166" s="234" t="s">
        <v>89</v>
      </c>
      <c r="D166" s="175" t="s">
        <v>88</v>
      </c>
      <c r="E166" s="176" t="s">
        <v>4213</v>
      </c>
      <c r="F166" s="176" t="s">
        <v>4028</v>
      </c>
      <c r="G166" s="178" t="s">
        <v>224</v>
      </c>
      <c r="H166" s="175"/>
      <c r="I166" s="175" t="s">
        <v>430</v>
      </c>
      <c r="J166" s="179"/>
      <c r="K166" s="175" t="s">
        <v>53</v>
      </c>
      <c r="L166" s="175" t="s">
        <v>87</v>
      </c>
      <c r="M166" s="175" t="s">
        <v>4210</v>
      </c>
      <c r="N166" s="175"/>
      <c r="O166" s="175" t="s">
        <v>224</v>
      </c>
      <c r="P166" s="175"/>
      <c r="Q166" s="175"/>
      <c r="R166" s="175" t="s">
        <v>25</v>
      </c>
      <c r="S166" s="175"/>
      <c r="T166" s="178" t="str" cm="1">
        <f t="array" ref="T16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66" s="180">
        <v>260</v>
      </c>
      <c r="V166" s="179"/>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175"/>
      <c r="BF166" s="175"/>
      <c r="BG166" s="175"/>
      <c r="BH166" s="175"/>
      <c r="BI166" s="175"/>
      <c r="BJ166" s="175"/>
      <c r="BK166" s="175"/>
      <c r="BL166" s="175"/>
      <c r="BM166" s="175"/>
      <c r="BN166" s="175"/>
      <c r="BO166" s="175"/>
      <c r="BP166" s="175"/>
      <c r="BQ166" s="175"/>
      <c r="BR166" s="175"/>
      <c r="BS166" s="175"/>
      <c r="BT166" s="175"/>
      <c r="BU166" s="175"/>
      <c r="BV166" s="175"/>
      <c r="BW166" s="175"/>
      <c r="BX166" s="175"/>
      <c r="BY166" s="177" t="s">
        <v>925</v>
      </c>
      <c r="BZ166" s="175"/>
      <c r="CA166" s="175"/>
      <c r="CB166" s="175"/>
      <c r="CC166" s="175"/>
      <c r="CD166" s="175"/>
      <c r="CE166" s="175"/>
      <c r="CF166" s="175"/>
      <c r="CG166" s="175"/>
    </row>
    <row r="167" spans="1:85" s="145" customFormat="1" ht="14.5" customHeight="1">
      <c r="A167" s="85" t="s">
        <v>205</v>
      </c>
      <c r="B167" s="85">
        <v>163</v>
      </c>
      <c r="C167" s="234" t="s">
        <v>238</v>
      </c>
      <c r="D167" s="175"/>
      <c r="E167" s="176" t="s">
        <v>4213</v>
      </c>
      <c r="F167" s="176" t="s">
        <v>4028</v>
      </c>
      <c r="G167" s="178" t="s">
        <v>237</v>
      </c>
      <c r="H167" s="175">
        <v>6</v>
      </c>
      <c r="I167" s="175" t="s">
        <v>430</v>
      </c>
      <c r="J167" s="179"/>
      <c r="K167" s="175" t="s">
        <v>26</v>
      </c>
      <c r="L167" s="175" t="s">
        <v>586</v>
      </c>
      <c r="M167" s="175" t="s">
        <v>4209</v>
      </c>
      <c r="N167" s="175"/>
      <c r="O167" s="175" t="s">
        <v>237</v>
      </c>
      <c r="P167" s="175" t="s">
        <v>236</v>
      </c>
      <c r="Q167" s="175"/>
      <c r="R167" s="175"/>
      <c r="S167" s="175"/>
      <c r="T167" s="178" t="str" cm="1">
        <f t="array" ref="T16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67" s="180">
        <v>27.443255000000001</v>
      </c>
      <c r="V167" s="179"/>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5"/>
      <c r="AT167" s="175"/>
      <c r="AU167" s="175"/>
      <c r="AV167" s="175"/>
      <c r="AW167" s="175"/>
      <c r="AX167" s="175"/>
      <c r="AY167" s="175"/>
      <c r="AZ167" s="175"/>
      <c r="BA167" s="175"/>
      <c r="BB167" s="175"/>
      <c r="BC167" s="175"/>
      <c r="BD167" s="175"/>
      <c r="BE167" s="175"/>
      <c r="BF167" s="175"/>
      <c r="BG167" s="175"/>
      <c r="BH167" s="175"/>
      <c r="BI167" s="175"/>
      <c r="BJ167" s="175"/>
      <c r="BK167" s="175"/>
      <c r="BL167" s="175"/>
      <c r="BM167" s="175"/>
      <c r="BN167" s="175"/>
      <c r="BO167" s="175"/>
      <c r="BP167" s="175"/>
      <c r="BQ167" s="175"/>
      <c r="BR167" s="175"/>
      <c r="BS167" s="175"/>
      <c r="BT167" s="175"/>
      <c r="BU167" s="175"/>
      <c r="BV167" s="175"/>
      <c r="BW167" s="175"/>
      <c r="BX167" s="175"/>
      <c r="BY167" s="175"/>
      <c r="BZ167" s="175"/>
      <c r="CA167" s="175"/>
      <c r="CB167" s="175"/>
      <c r="CC167" s="175"/>
      <c r="CD167" s="175"/>
      <c r="CE167" s="175"/>
      <c r="CF167" s="175"/>
      <c r="CG167" s="175"/>
    </row>
    <row r="168" spans="1:85" s="145" customFormat="1" ht="14.5" customHeight="1">
      <c r="A168" s="85" t="s">
        <v>205</v>
      </c>
      <c r="B168" s="85">
        <v>164</v>
      </c>
      <c r="C168" s="234" t="s">
        <v>228</v>
      </c>
      <c r="D168" s="175"/>
      <c r="E168" s="176" t="s">
        <v>4213</v>
      </c>
      <c r="F168" s="176" t="s">
        <v>4028</v>
      </c>
      <c r="G168" s="181" t="s">
        <v>203</v>
      </c>
      <c r="H168" s="175"/>
      <c r="I168" s="175" t="s">
        <v>430</v>
      </c>
      <c r="J168" s="179"/>
      <c r="K168" s="175" t="s">
        <v>26</v>
      </c>
      <c r="L168" s="175" t="s">
        <v>492</v>
      </c>
      <c r="M168" s="175" t="s">
        <v>4210</v>
      </c>
      <c r="N168" s="175"/>
      <c r="O168" s="175" t="s">
        <v>203</v>
      </c>
      <c r="P168" s="175" t="s">
        <v>227</v>
      </c>
      <c r="Q168" s="175"/>
      <c r="R168" s="175" t="s">
        <v>132</v>
      </c>
      <c r="S168" s="175"/>
      <c r="T168" s="178" t="str" cm="1">
        <f t="array" ref="T16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68" s="180">
        <v>500</v>
      </c>
      <c r="V168" s="179"/>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c r="BL168" s="175"/>
      <c r="BM168" s="175"/>
      <c r="BN168" s="175"/>
      <c r="BO168" s="175"/>
      <c r="BP168" s="175"/>
      <c r="BQ168" s="175"/>
      <c r="BR168" s="175"/>
      <c r="BS168" s="175"/>
      <c r="BT168" s="175"/>
      <c r="BU168" s="175"/>
      <c r="BV168" s="175"/>
      <c r="BW168" s="175"/>
      <c r="BX168" s="175"/>
      <c r="BY168" s="175"/>
      <c r="BZ168" s="175"/>
      <c r="CA168" s="175"/>
      <c r="CB168" s="175"/>
      <c r="CC168" s="175"/>
      <c r="CD168" s="175"/>
      <c r="CE168" s="175"/>
      <c r="CF168" s="175"/>
      <c r="CG168" s="175"/>
    </row>
    <row r="169" spans="1:85" s="145" customFormat="1" ht="14.5" customHeight="1">
      <c r="A169" s="85" t="s">
        <v>910</v>
      </c>
      <c r="B169" s="85">
        <v>165</v>
      </c>
      <c r="C169" s="192" t="s">
        <v>785</v>
      </c>
      <c r="D169" s="80" t="s">
        <v>786</v>
      </c>
      <c r="E169" s="177" t="s">
        <v>4213</v>
      </c>
      <c r="F169" s="176" t="s">
        <v>4028</v>
      </c>
      <c r="G169" s="178" t="s">
        <v>224</v>
      </c>
      <c r="H169" s="80"/>
      <c r="I169" s="177" t="s">
        <v>4159</v>
      </c>
      <c r="J169" s="80"/>
      <c r="K169" s="80" t="s">
        <v>894</v>
      </c>
      <c r="L169" s="80" t="s">
        <v>747</v>
      </c>
      <c r="M169" s="80" t="s">
        <v>4210</v>
      </c>
      <c r="N169" s="80" t="s">
        <v>747</v>
      </c>
      <c r="O169" s="80" t="s">
        <v>715</v>
      </c>
      <c r="P169" s="80"/>
      <c r="Q169" s="80"/>
      <c r="R169" s="80"/>
      <c r="S169" s="80"/>
      <c r="T169" s="178" t="str" cm="1">
        <f t="array" ref="T16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69" s="206">
        <v>100</v>
      </c>
      <c r="V169" s="80"/>
      <c r="W169" s="80"/>
      <c r="X169" s="80"/>
      <c r="Y169" s="80"/>
      <c r="Z169" s="80"/>
      <c r="AA169" s="80"/>
      <c r="AB169" s="80"/>
      <c r="AC169" s="80"/>
      <c r="AD169" s="80"/>
      <c r="AE169" s="80"/>
      <c r="AF169" s="80"/>
      <c r="AG169" s="80"/>
      <c r="AH169" s="80"/>
      <c r="AI169" s="80"/>
      <c r="AJ169" s="80"/>
      <c r="AK169" s="80"/>
      <c r="AL169" s="80"/>
      <c r="AM169" s="80"/>
      <c r="AN169" s="80"/>
      <c r="AO169" s="80"/>
      <c r="AP169" s="175"/>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0"/>
      <c r="CB169" s="80"/>
      <c r="CC169" s="80"/>
      <c r="CD169" s="80"/>
      <c r="CE169" s="80"/>
      <c r="CF169" s="80"/>
      <c r="CG169" s="80"/>
    </row>
    <row r="170" spans="1:85" s="145" customFormat="1" ht="14.5" customHeight="1">
      <c r="A170" s="85" t="s">
        <v>82</v>
      </c>
      <c r="B170" s="85">
        <v>166</v>
      </c>
      <c r="C170" s="234" t="s">
        <v>190</v>
      </c>
      <c r="D170" s="175"/>
      <c r="E170" s="176" t="s">
        <v>4213</v>
      </c>
      <c r="F170" s="176" t="s">
        <v>4028</v>
      </c>
      <c r="G170" s="178" t="s">
        <v>4162</v>
      </c>
      <c r="H170" s="175"/>
      <c r="I170" s="175" t="s">
        <v>430</v>
      </c>
      <c r="J170" s="179"/>
      <c r="K170" s="175" t="s">
        <v>80</v>
      </c>
      <c r="L170" s="175" t="s">
        <v>593</v>
      </c>
      <c r="M170" s="175" t="s">
        <v>4210</v>
      </c>
      <c r="N170" s="175"/>
      <c r="O170" s="175" t="s">
        <v>189</v>
      </c>
      <c r="P170" s="175"/>
      <c r="Q170" s="175"/>
      <c r="R170" s="175"/>
      <c r="S170" s="175"/>
      <c r="T170" s="178" t="str" cm="1">
        <f t="array" ref="T17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70" s="180">
        <v>9.9244719999999997</v>
      </c>
      <c r="V170" s="179"/>
      <c r="W170" s="175"/>
      <c r="X170" s="175"/>
      <c r="Y170" s="175"/>
      <c r="Z170" s="175"/>
      <c r="AA170" s="175"/>
      <c r="AB170" s="175"/>
      <c r="AC170" s="175"/>
      <c r="AD170" s="175"/>
      <c r="AE170" s="175"/>
      <c r="AF170" s="175"/>
      <c r="AG170" s="175"/>
      <c r="AH170" s="175"/>
      <c r="AI170" s="175"/>
      <c r="AJ170" s="175"/>
      <c r="AK170" s="175"/>
      <c r="AL170" s="175"/>
      <c r="AM170" s="175"/>
      <c r="AN170" s="175"/>
      <c r="AO170" s="175"/>
      <c r="AP170" s="175"/>
      <c r="AQ170" s="175"/>
      <c r="AR170" s="175"/>
      <c r="AS170" s="175"/>
      <c r="AT170" s="175"/>
      <c r="AU170" s="175"/>
      <c r="AV170" s="175"/>
      <c r="AW170" s="175"/>
      <c r="AX170" s="175"/>
      <c r="AY170" s="175"/>
      <c r="AZ170" s="175"/>
      <c r="BA170" s="175"/>
      <c r="BB170" s="175"/>
      <c r="BC170" s="175"/>
      <c r="BD170" s="175"/>
      <c r="BE170" s="175"/>
      <c r="BF170" s="175"/>
      <c r="BG170" s="175"/>
      <c r="BH170" s="175"/>
      <c r="BI170" s="175"/>
      <c r="BJ170" s="175"/>
      <c r="BK170" s="175"/>
      <c r="BL170" s="175"/>
      <c r="BM170" s="175"/>
      <c r="BN170" s="175"/>
      <c r="BO170" s="175"/>
      <c r="BP170" s="175"/>
      <c r="BQ170" s="175"/>
      <c r="BR170" s="175"/>
      <c r="BS170" s="175"/>
      <c r="BT170" s="175"/>
      <c r="BU170" s="175"/>
      <c r="BV170" s="175"/>
      <c r="BW170" s="175"/>
      <c r="BX170" s="175"/>
      <c r="BY170" s="175"/>
      <c r="BZ170" s="175"/>
      <c r="CA170" s="175"/>
      <c r="CB170" s="175"/>
      <c r="CC170" s="175"/>
      <c r="CD170" s="175"/>
      <c r="CE170" s="175"/>
      <c r="CF170" s="175"/>
      <c r="CG170" s="175"/>
    </row>
    <row r="171" spans="1:85" s="145" customFormat="1" ht="14.5" customHeight="1">
      <c r="A171" s="85" t="s">
        <v>87</v>
      </c>
      <c r="B171" s="85">
        <v>167</v>
      </c>
      <c r="C171" s="234" t="s">
        <v>112</v>
      </c>
      <c r="D171" s="175" t="s">
        <v>111</v>
      </c>
      <c r="E171" s="176" t="s">
        <v>4213</v>
      </c>
      <c r="F171" s="176" t="s">
        <v>4028</v>
      </c>
      <c r="G171" s="178" t="s">
        <v>4162</v>
      </c>
      <c r="H171" s="175"/>
      <c r="I171" s="175" t="s">
        <v>430</v>
      </c>
      <c r="J171" s="179"/>
      <c r="K171" s="175" t="s">
        <v>53</v>
      </c>
      <c r="L171" s="175" t="s">
        <v>87</v>
      </c>
      <c r="M171" s="175" t="s">
        <v>4210</v>
      </c>
      <c r="N171" s="175"/>
      <c r="O171" s="175"/>
      <c r="P171" s="175"/>
      <c r="Q171" s="175"/>
      <c r="R171" s="175" t="s">
        <v>25</v>
      </c>
      <c r="S171" s="175"/>
      <c r="T171" s="178" t="str" cm="1">
        <f t="array" ref="T17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71" s="180">
        <v>165</v>
      </c>
      <c r="V171" s="179"/>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c r="BE171" s="175"/>
      <c r="BF171" s="175"/>
      <c r="BG171" s="175"/>
      <c r="BH171" s="175"/>
      <c r="BI171" s="175"/>
      <c r="BJ171" s="175"/>
      <c r="BK171" s="175"/>
      <c r="BL171" s="175"/>
      <c r="BM171" s="175"/>
      <c r="BN171" s="175"/>
      <c r="BO171" s="175"/>
      <c r="BP171" s="175"/>
      <c r="BQ171" s="175"/>
      <c r="BR171" s="175"/>
      <c r="BS171" s="175"/>
      <c r="BT171" s="175"/>
      <c r="BU171" s="175"/>
      <c r="BV171" s="175"/>
      <c r="BW171" s="175"/>
      <c r="BX171" s="175"/>
      <c r="BY171" s="175" t="s">
        <v>489</v>
      </c>
      <c r="BZ171" s="175"/>
      <c r="CA171" s="175"/>
      <c r="CB171" s="175"/>
      <c r="CC171" s="175"/>
      <c r="CD171" s="175"/>
      <c r="CE171" s="175"/>
      <c r="CF171" s="175"/>
      <c r="CG171" s="175"/>
    </row>
    <row r="172" spans="1:85" s="145" customFormat="1" ht="14.5" customHeight="1">
      <c r="A172" s="85" t="s">
        <v>82</v>
      </c>
      <c r="B172" s="85">
        <v>168</v>
      </c>
      <c r="C172" s="234" t="s">
        <v>173</v>
      </c>
      <c r="D172" s="175"/>
      <c r="E172" s="176" t="s">
        <v>4213</v>
      </c>
      <c r="F172" s="176" t="s">
        <v>4028</v>
      </c>
      <c r="G172" s="178" t="s">
        <v>4164</v>
      </c>
      <c r="H172" s="175"/>
      <c r="I172" s="175" t="s">
        <v>430</v>
      </c>
      <c r="J172" s="179"/>
      <c r="K172" s="175" t="s">
        <v>80</v>
      </c>
      <c r="L172" s="175" t="s">
        <v>471</v>
      </c>
      <c r="M172" s="175" t="s">
        <v>4209</v>
      </c>
      <c r="N172" s="175"/>
      <c r="O172" s="175" t="s">
        <v>171</v>
      </c>
      <c r="P172" s="175"/>
      <c r="Q172" s="175"/>
      <c r="R172" s="175"/>
      <c r="S172" s="175"/>
      <c r="T172" s="178" t="str" cm="1">
        <f t="array" ref="T17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72" s="180">
        <v>84.169666620000001</v>
      </c>
      <c r="V172" s="179"/>
      <c r="W172" s="175"/>
      <c r="X172" s="175"/>
      <c r="Y172" s="175"/>
      <c r="Z172" s="175"/>
      <c r="AA172" s="175"/>
      <c r="AB172" s="175"/>
      <c r="AC172" s="175"/>
      <c r="AD172" s="175"/>
      <c r="AE172" s="175"/>
      <c r="AF172" s="175"/>
      <c r="AG172" s="175"/>
      <c r="AH172" s="175"/>
      <c r="AI172" s="175"/>
      <c r="AJ172" s="175"/>
      <c r="AK172" s="175"/>
      <c r="AL172" s="175"/>
      <c r="AM172" s="175"/>
      <c r="AN172" s="175"/>
      <c r="AO172" s="175"/>
      <c r="AP172" s="175"/>
      <c r="AQ172" s="175"/>
      <c r="AR172" s="175"/>
      <c r="AS172" s="175"/>
      <c r="AT172" s="175"/>
      <c r="AU172" s="175"/>
      <c r="AV172" s="175"/>
      <c r="AW172" s="175"/>
      <c r="AX172" s="175"/>
      <c r="AY172" s="175"/>
      <c r="AZ172" s="175"/>
      <c r="BA172" s="175"/>
      <c r="BB172" s="175"/>
      <c r="BC172" s="175"/>
      <c r="BD172" s="175"/>
      <c r="BE172" s="175"/>
      <c r="BF172" s="175"/>
      <c r="BG172" s="175"/>
      <c r="BH172" s="175"/>
      <c r="BI172" s="175"/>
      <c r="BJ172" s="175"/>
      <c r="BK172" s="175"/>
      <c r="BL172" s="175"/>
      <c r="BM172" s="175"/>
      <c r="BN172" s="175"/>
      <c r="BO172" s="175"/>
      <c r="BP172" s="175"/>
      <c r="BQ172" s="175"/>
      <c r="BR172" s="175"/>
      <c r="BS172" s="175"/>
      <c r="BT172" s="175"/>
      <c r="BU172" s="175"/>
      <c r="BV172" s="175"/>
      <c r="BW172" s="175"/>
      <c r="BX172" s="175"/>
      <c r="BY172" s="175"/>
      <c r="BZ172" s="175"/>
      <c r="CA172" s="175"/>
      <c r="CB172" s="175"/>
      <c r="CC172" s="175"/>
      <c r="CD172" s="175"/>
      <c r="CE172" s="175"/>
      <c r="CF172" s="175"/>
      <c r="CG172" s="175"/>
    </row>
    <row r="173" spans="1:85" s="145" customFormat="1" ht="14.5" customHeight="1">
      <c r="A173" s="85" t="s">
        <v>3959</v>
      </c>
      <c r="B173" s="85">
        <v>169</v>
      </c>
      <c r="C173" s="234" t="s">
        <v>3960</v>
      </c>
      <c r="D173" s="183" t="s">
        <v>3961</v>
      </c>
      <c r="E173" s="177" t="s">
        <v>4213</v>
      </c>
      <c r="F173" s="176" t="s">
        <v>3515</v>
      </c>
      <c r="G173" s="178" t="s">
        <v>224</v>
      </c>
      <c r="H173" s="175"/>
      <c r="I173" s="177" t="s">
        <v>4159</v>
      </c>
      <c r="J173" s="179"/>
      <c r="K173" s="80" t="s">
        <v>893</v>
      </c>
      <c r="L173" s="175" t="s">
        <v>635</v>
      </c>
      <c r="M173" s="175" t="s">
        <v>4211</v>
      </c>
      <c r="N173" s="175"/>
      <c r="O173" s="175" t="s">
        <v>715</v>
      </c>
      <c r="P173" s="175"/>
      <c r="Q173" s="175"/>
      <c r="R173" s="175"/>
      <c r="S173" s="175"/>
      <c r="T173" s="178" t="str" cm="1">
        <f t="array" ref="T17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73" s="180">
        <v>1.5</v>
      </c>
      <c r="V173" s="179"/>
      <c r="W173" s="175"/>
      <c r="X173" s="175"/>
      <c r="Y173" s="175"/>
      <c r="Z173" s="175"/>
      <c r="AA173" s="175"/>
      <c r="AB173" s="175"/>
      <c r="AC173" s="175"/>
      <c r="AD173" s="175"/>
      <c r="AE173" s="175"/>
      <c r="AF173" s="175"/>
      <c r="AG173" s="175"/>
      <c r="AH173" s="175" t="s">
        <v>3962</v>
      </c>
      <c r="AI173" s="175"/>
      <c r="AJ173" s="175"/>
      <c r="AK173" s="175"/>
      <c r="AL173" s="175"/>
      <c r="AM173" s="175"/>
      <c r="AN173" s="175"/>
      <c r="AO173" s="175"/>
      <c r="AP173" s="175" t="s">
        <v>45</v>
      </c>
      <c r="AQ173" s="175"/>
      <c r="AR173" s="175"/>
      <c r="AS173" s="175"/>
      <c r="AT173" s="175"/>
      <c r="AU173" s="175"/>
      <c r="AV173" s="175"/>
      <c r="AW173" s="175"/>
      <c r="AX173" s="175"/>
      <c r="AY173" s="175"/>
      <c r="AZ173" s="175"/>
      <c r="BA173" s="175"/>
      <c r="BB173" s="175"/>
      <c r="BC173" s="175"/>
      <c r="BD173" s="175"/>
      <c r="BE173" s="175"/>
      <c r="BF173" s="175"/>
      <c r="BG173" s="175"/>
      <c r="BH173" s="175"/>
      <c r="BI173" s="175"/>
      <c r="BJ173" s="175"/>
      <c r="BK173" s="175"/>
      <c r="BL173" s="175"/>
      <c r="BM173" s="175"/>
      <c r="BN173" s="175"/>
      <c r="BO173" s="175"/>
      <c r="BP173" s="175"/>
      <c r="BQ173" s="175"/>
      <c r="BR173" s="175"/>
      <c r="BS173" s="175"/>
      <c r="BT173" s="175"/>
      <c r="BU173" s="175"/>
      <c r="BV173" s="175"/>
      <c r="BW173" s="175"/>
      <c r="BX173" s="175"/>
      <c r="BY173" s="177" t="s">
        <v>925</v>
      </c>
      <c r="BZ173" s="175"/>
      <c r="CA173" s="175"/>
      <c r="CB173" s="175"/>
      <c r="CC173" s="175"/>
      <c r="CD173" s="175"/>
      <c r="CE173" s="175"/>
      <c r="CF173" s="175"/>
      <c r="CG173" s="175"/>
    </row>
    <row r="174" spans="1:85" s="145" customFormat="1" ht="14.5" customHeight="1">
      <c r="A174" s="85" t="s">
        <v>205</v>
      </c>
      <c r="B174" s="85">
        <v>170</v>
      </c>
      <c r="C174" s="234" t="s">
        <v>296</v>
      </c>
      <c r="D174" s="175"/>
      <c r="E174" s="176" t="s">
        <v>4213</v>
      </c>
      <c r="F174" s="176" t="s">
        <v>4028</v>
      </c>
      <c r="G174" s="178" t="s">
        <v>224</v>
      </c>
      <c r="H174" s="175"/>
      <c r="I174" s="175" t="s">
        <v>430</v>
      </c>
      <c r="J174" s="179"/>
      <c r="K174" s="175" t="s">
        <v>41</v>
      </c>
      <c r="L174" s="175" t="s">
        <v>436</v>
      </c>
      <c r="M174" s="175" t="s">
        <v>4211</v>
      </c>
      <c r="N174" s="175"/>
      <c r="O174" s="175" t="s">
        <v>237</v>
      </c>
      <c r="P174" s="175" t="s">
        <v>249</v>
      </c>
      <c r="Q174" s="175"/>
      <c r="R174" s="175" t="s">
        <v>63</v>
      </c>
      <c r="S174" s="175"/>
      <c r="T174" s="178" t="str" cm="1">
        <f t="array" ref="T17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74" s="180">
        <v>501</v>
      </c>
      <c r="V174" s="179"/>
      <c r="W174" s="175"/>
      <c r="X174" s="175"/>
      <c r="Y174" s="175"/>
      <c r="Z174" s="175"/>
      <c r="AA174" s="175"/>
      <c r="AB174" s="175"/>
      <c r="AC174" s="175"/>
      <c r="AD174" s="175"/>
      <c r="AE174" s="175"/>
      <c r="AF174" s="175"/>
      <c r="AG174" s="175"/>
      <c r="AH174" s="175"/>
      <c r="AI174" s="175"/>
      <c r="AJ174" s="175"/>
      <c r="AK174" s="175"/>
      <c r="AL174" s="175"/>
      <c r="AM174" s="175"/>
      <c r="AN174" s="175"/>
      <c r="AO174" s="175"/>
      <c r="AP174" s="175"/>
      <c r="AQ174" s="175"/>
      <c r="AR174" s="175"/>
      <c r="AS174" s="175"/>
      <c r="AT174" s="175"/>
      <c r="AU174" s="175"/>
      <c r="AV174" s="175"/>
      <c r="AW174" s="175"/>
      <c r="AX174" s="175"/>
      <c r="AY174" s="175"/>
      <c r="AZ174" s="175"/>
      <c r="BA174" s="175"/>
      <c r="BB174" s="175"/>
      <c r="BC174" s="175"/>
      <c r="BD174" s="175"/>
      <c r="BE174" s="175"/>
      <c r="BF174" s="175"/>
      <c r="BG174" s="175"/>
      <c r="BH174" s="175"/>
      <c r="BI174" s="175"/>
      <c r="BJ174" s="175"/>
      <c r="BK174" s="175"/>
      <c r="BL174" s="175"/>
      <c r="BM174" s="175"/>
      <c r="BN174" s="175"/>
      <c r="BO174" s="175"/>
      <c r="BP174" s="175"/>
      <c r="BQ174" s="175"/>
      <c r="BR174" s="175"/>
      <c r="BS174" s="175"/>
      <c r="BT174" s="175"/>
      <c r="BU174" s="175"/>
      <c r="BV174" s="175"/>
      <c r="BW174" s="175"/>
      <c r="BX174" s="175"/>
      <c r="BY174" s="175" t="s">
        <v>489</v>
      </c>
      <c r="BZ174" s="175"/>
      <c r="CA174" s="175"/>
      <c r="CB174" s="175"/>
      <c r="CC174" s="175"/>
      <c r="CD174" s="175"/>
      <c r="CE174" s="175"/>
      <c r="CF174" s="175"/>
      <c r="CG174" s="175"/>
    </row>
    <row r="175" spans="1:85" s="145" customFormat="1" ht="14.5" customHeight="1">
      <c r="A175" s="85" t="s">
        <v>205</v>
      </c>
      <c r="B175" s="85">
        <v>171</v>
      </c>
      <c r="C175" s="234" t="s">
        <v>280</v>
      </c>
      <c r="D175" s="175"/>
      <c r="E175" s="176" t="s">
        <v>4213</v>
      </c>
      <c r="F175" s="176" t="s">
        <v>4028</v>
      </c>
      <c r="G175" s="178" t="s">
        <v>224</v>
      </c>
      <c r="H175" s="175"/>
      <c r="I175" s="175" t="s">
        <v>430</v>
      </c>
      <c r="J175" s="179"/>
      <c r="K175" s="175" t="s">
        <v>177</v>
      </c>
      <c r="L175" s="175" t="s">
        <v>570</v>
      </c>
      <c r="M175" s="175" t="s">
        <v>4209</v>
      </c>
      <c r="N175" s="175"/>
      <c r="O175" s="175" t="s">
        <v>237</v>
      </c>
      <c r="P175" s="175" t="s">
        <v>249</v>
      </c>
      <c r="Q175" s="175"/>
      <c r="R175" s="175"/>
      <c r="S175" s="175"/>
      <c r="T175" s="178" t="str" cm="1">
        <f t="array" ref="T17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75" s="180">
        <v>169</v>
      </c>
      <c r="V175" s="179"/>
      <c r="W175" s="175"/>
      <c r="X175" s="175"/>
      <c r="Y175" s="175"/>
      <c r="Z175" s="175"/>
      <c r="AA175" s="175"/>
      <c r="AB175" s="175"/>
      <c r="AC175" s="175"/>
      <c r="AD175" s="175"/>
      <c r="AE175" s="175"/>
      <c r="AF175" s="175"/>
      <c r="AG175" s="175"/>
      <c r="AH175" s="175"/>
      <c r="AI175" s="175"/>
      <c r="AJ175" s="175"/>
      <c r="AK175" s="175"/>
      <c r="AL175" s="175"/>
      <c r="AM175" s="175"/>
      <c r="AN175" s="175"/>
      <c r="AO175" s="175"/>
      <c r="AP175" s="175"/>
      <c r="AQ175" s="175"/>
      <c r="AR175" s="175"/>
      <c r="AS175" s="175"/>
      <c r="AT175" s="175"/>
      <c r="AU175" s="175"/>
      <c r="AV175" s="175"/>
      <c r="AW175" s="175"/>
      <c r="AX175" s="175"/>
      <c r="AY175" s="175"/>
      <c r="AZ175" s="175"/>
      <c r="BA175" s="175"/>
      <c r="BB175" s="175"/>
      <c r="BC175" s="175"/>
      <c r="BD175" s="175"/>
      <c r="BE175" s="175"/>
      <c r="BF175" s="175"/>
      <c r="BG175" s="175"/>
      <c r="BH175" s="175"/>
      <c r="BI175" s="175"/>
      <c r="BJ175" s="175"/>
      <c r="BK175" s="175"/>
      <c r="BL175" s="175"/>
      <c r="BM175" s="175"/>
      <c r="BN175" s="175"/>
      <c r="BO175" s="175"/>
      <c r="BP175" s="175"/>
      <c r="BQ175" s="175"/>
      <c r="BR175" s="175"/>
      <c r="BS175" s="175"/>
      <c r="BT175" s="175"/>
      <c r="BU175" s="175"/>
      <c r="BV175" s="175"/>
      <c r="BW175" s="175"/>
      <c r="BX175" s="175"/>
      <c r="BY175" s="175"/>
      <c r="BZ175" s="175"/>
      <c r="CA175" s="175"/>
      <c r="CB175" s="175"/>
      <c r="CC175" s="175"/>
      <c r="CD175" s="175"/>
      <c r="CE175" s="175"/>
      <c r="CF175" s="175"/>
      <c r="CG175" s="175"/>
    </row>
    <row r="176" spans="1:85" s="145" customFormat="1" ht="14.5" customHeight="1">
      <c r="A176" s="85" t="s">
        <v>1046</v>
      </c>
      <c r="B176" s="85">
        <v>172</v>
      </c>
      <c r="C176" s="236" t="s">
        <v>3462</v>
      </c>
      <c r="D176" s="177"/>
      <c r="E176" s="177" t="s">
        <v>1041</v>
      </c>
      <c r="F176" s="176" t="s">
        <v>4028</v>
      </c>
      <c r="G176" s="178" t="s">
        <v>224</v>
      </c>
      <c r="H176" s="177"/>
      <c r="I176" s="177" t="s">
        <v>4160</v>
      </c>
      <c r="J176" s="80"/>
      <c r="K176" s="177"/>
      <c r="L176" s="175" t="s">
        <v>2175</v>
      </c>
      <c r="M176" s="175" t="s">
        <v>4210</v>
      </c>
      <c r="N176" s="80"/>
      <c r="O176" s="175" t="s">
        <v>224</v>
      </c>
      <c r="P176" s="177"/>
      <c r="Q176" s="80"/>
      <c r="R176" s="177"/>
      <c r="S176" s="80"/>
      <c r="T176" s="178" t="str" cm="1">
        <f t="array" ref="T17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76" s="182">
        <v>66</v>
      </c>
      <c r="V176" s="80"/>
      <c r="W176" s="80"/>
      <c r="X176" s="80"/>
      <c r="Y176" s="80"/>
      <c r="Z176" s="80"/>
      <c r="AA176" s="80"/>
      <c r="AB176" s="80"/>
      <c r="AC176" s="80"/>
      <c r="AD176" s="80"/>
      <c r="AE176" s="80"/>
      <c r="AF176" s="80"/>
      <c r="AG176" s="80"/>
      <c r="AH176" s="80"/>
      <c r="AI176" s="80"/>
      <c r="AJ176" s="80"/>
      <c r="AK176" s="80"/>
      <c r="AL176" s="80"/>
      <c r="AM176" s="80"/>
      <c r="AN176" s="80"/>
      <c r="AO176" s="80"/>
      <c r="AP176" s="177"/>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177" t="s">
        <v>925</v>
      </c>
      <c r="BZ176" s="80"/>
      <c r="CA176" s="80"/>
      <c r="CB176" s="80"/>
      <c r="CC176" s="80"/>
      <c r="CD176" s="80"/>
      <c r="CE176" s="80"/>
      <c r="CF176" s="80"/>
      <c r="CG176" s="80"/>
    </row>
    <row r="177" spans="1:85" s="145" customFormat="1" ht="14.5" customHeight="1">
      <c r="A177" s="85" t="s">
        <v>143</v>
      </c>
      <c r="B177" s="85">
        <v>173</v>
      </c>
      <c r="C177" s="234" t="s">
        <v>151</v>
      </c>
      <c r="D177" s="175" t="s">
        <v>150</v>
      </c>
      <c r="E177" s="176" t="s">
        <v>4213</v>
      </c>
      <c r="F177" s="176" t="s">
        <v>4028</v>
      </c>
      <c r="G177" s="178" t="s">
        <v>4158</v>
      </c>
      <c r="H177" s="175"/>
      <c r="I177" s="175" t="s">
        <v>430</v>
      </c>
      <c r="J177" s="179"/>
      <c r="K177" s="175" t="s">
        <v>59</v>
      </c>
      <c r="L177" s="175" t="s">
        <v>103</v>
      </c>
      <c r="M177" s="175" t="s">
        <v>4210</v>
      </c>
      <c r="N177" s="175"/>
      <c r="O177" s="175"/>
      <c r="P177" s="175"/>
      <c r="Q177" s="175"/>
      <c r="R177" s="175" t="s">
        <v>132</v>
      </c>
      <c r="S177" s="175"/>
      <c r="T177" s="178" t="str" cm="1">
        <f t="array" ref="T17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77" s="180">
        <v>15</v>
      </c>
      <c r="V177" s="179"/>
      <c r="W177" s="175"/>
      <c r="X177" s="175"/>
      <c r="Y177" s="175"/>
      <c r="Z177" s="175"/>
      <c r="AA177" s="175"/>
      <c r="AB177" s="175"/>
      <c r="AC177" s="175"/>
      <c r="AD177" s="175"/>
      <c r="AE177" s="175"/>
      <c r="AF177" s="175"/>
      <c r="AG177" s="175"/>
      <c r="AH177" s="175"/>
      <c r="AI177" s="175"/>
      <c r="AJ177" s="175"/>
      <c r="AK177" s="175"/>
      <c r="AL177" s="175"/>
      <c r="AM177" s="175"/>
      <c r="AN177" s="175"/>
      <c r="AO177" s="175"/>
      <c r="AP177" s="175"/>
      <c r="AQ177" s="175"/>
      <c r="AR177" s="175"/>
      <c r="AS177" s="175"/>
      <c r="AT177" s="175"/>
      <c r="AU177" s="175"/>
      <c r="AV177" s="175"/>
      <c r="AW177" s="175"/>
      <c r="AX177" s="175"/>
      <c r="AY177" s="175"/>
      <c r="AZ177" s="175"/>
      <c r="BA177" s="175"/>
      <c r="BB177" s="175"/>
      <c r="BC177" s="175"/>
      <c r="BD177" s="175"/>
      <c r="BE177" s="175"/>
      <c r="BF177" s="175"/>
      <c r="BG177" s="175"/>
      <c r="BH177" s="175"/>
      <c r="BI177" s="175"/>
      <c r="BJ177" s="175"/>
      <c r="BK177" s="175"/>
      <c r="BL177" s="175"/>
      <c r="BM177" s="175"/>
      <c r="BN177" s="175"/>
      <c r="BO177" s="175"/>
      <c r="BP177" s="175"/>
      <c r="BQ177" s="175"/>
      <c r="BR177" s="175"/>
      <c r="BS177" s="175"/>
      <c r="BT177" s="175"/>
      <c r="BU177" s="175"/>
      <c r="BV177" s="175"/>
      <c r="BW177" s="175"/>
      <c r="BX177" s="175"/>
      <c r="BY177" s="175"/>
      <c r="BZ177" s="175"/>
      <c r="CA177" s="175"/>
      <c r="CB177" s="175"/>
      <c r="CC177" s="175"/>
      <c r="CD177" s="175"/>
      <c r="CE177" s="175"/>
      <c r="CF177" s="175"/>
      <c r="CG177" s="175"/>
    </row>
    <row r="178" spans="1:85" s="145" customFormat="1" ht="14.5" customHeight="1">
      <c r="A178" s="85" t="s">
        <v>87</v>
      </c>
      <c r="B178" s="85">
        <v>174</v>
      </c>
      <c r="C178" s="234" t="s">
        <v>119</v>
      </c>
      <c r="D178" s="175" t="s">
        <v>118</v>
      </c>
      <c r="E178" s="176" t="s">
        <v>4213</v>
      </c>
      <c r="F178" s="176" t="s">
        <v>4028</v>
      </c>
      <c r="G178" s="178" t="s">
        <v>4164</v>
      </c>
      <c r="H178" s="175"/>
      <c r="I178" s="175" t="s">
        <v>430</v>
      </c>
      <c r="J178" s="179"/>
      <c r="K178" s="175" t="s">
        <v>53</v>
      </c>
      <c r="L178" s="175" t="s">
        <v>87</v>
      </c>
      <c r="M178" s="175" t="s">
        <v>4210</v>
      </c>
      <c r="N178" s="175"/>
      <c r="O178" s="175"/>
      <c r="P178" s="175"/>
      <c r="Q178" s="175"/>
      <c r="R178" s="175" t="s">
        <v>38</v>
      </c>
      <c r="S178" s="175"/>
      <c r="T178" s="178" t="str" cm="1">
        <f t="array" ref="T17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78" s="180">
        <v>950</v>
      </c>
      <c r="V178" s="179"/>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5"/>
      <c r="BF178" s="175"/>
      <c r="BG178" s="175"/>
      <c r="BH178" s="175"/>
      <c r="BI178" s="175"/>
      <c r="BJ178" s="175"/>
      <c r="BK178" s="175"/>
      <c r="BL178" s="175"/>
      <c r="BM178" s="175"/>
      <c r="BN178" s="175"/>
      <c r="BO178" s="175"/>
      <c r="BP178" s="175"/>
      <c r="BQ178" s="175"/>
      <c r="BR178" s="175"/>
      <c r="BS178" s="175"/>
      <c r="BT178" s="175"/>
      <c r="BU178" s="175"/>
      <c r="BV178" s="175"/>
      <c r="BW178" s="175"/>
      <c r="BX178" s="175"/>
      <c r="BY178" s="175" t="s">
        <v>489</v>
      </c>
      <c r="BZ178" s="175"/>
      <c r="CA178" s="175"/>
      <c r="CB178" s="175"/>
      <c r="CC178" s="175"/>
      <c r="CD178" s="175"/>
      <c r="CE178" s="175"/>
      <c r="CF178" s="175"/>
      <c r="CG178" s="175"/>
    </row>
    <row r="179" spans="1:85" s="145" customFormat="1" ht="14.5" customHeight="1">
      <c r="A179" s="85" t="s">
        <v>205</v>
      </c>
      <c r="B179" s="85">
        <v>175</v>
      </c>
      <c r="C179" s="234" t="s">
        <v>210</v>
      </c>
      <c r="D179" s="175" t="s">
        <v>206</v>
      </c>
      <c r="E179" s="176" t="s">
        <v>4213</v>
      </c>
      <c r="F179" s="176" t="s">
        <v>4028</v>
      </c>
      <c r="G179" s="178" t="s">
        <v>4151</v>
      </c>
      <c r="H179" s="175">
        <v>6</v>
      </c>
      <c r="I179" s="175" t="s">
        <v>430</v>
      </c>
      <c r="J179" s="179"/>
      <c r="K179" s="175" t="s">
        <v>80</v>
      </c>
      <c r="L179" s="175" t="s">
        <v>591</v>
      </c>
      <c r="M179" s="175" t="s">
        <v>4210</v>
      </c>
      <c r="N179" s="175"/>
      <c r="O179" s="175" t="s">
        <v>209</v>
      </c>
      <c r="P179" s="175" t="s">
        <v>208</v>
      </c>
      <c r="Q179" s="175"/>
      <c r="R179" s="175" t="s">
        <v>25</v>
      </c>
      <c r="S179" s="175"/>
      <c r="T179" s="178" t="str" cm="1">
        <f t="array" ref="T17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79" s="180">
        <v>1.5</v>
      </c>
      <c r="V179" s="179"/>
      <c r="W179" s="175"/>
      <c r="X179" s="175"/>
      <c r="Y179" s="175"/>
      <c r="Z179" s="175"/>
      <c r="AA179" s="175"/>
      <c r="AB179" s="175"/>
      <c r="AC179" s="175"/>
      <c r="AD179" s="175"/>
      <c r="AE179" s="175"/>
      <c r="AF179" s="175"/>
      <c r="AG179" s="175"/>
      <c r="AH179" s="175"/>
      <c r="AI179" s="175"/>
      <c r="AJ179" s="175"/>
      <c r="AK179" s="175"/>
      <c r="AL179" s="175"/>
      <c r="AM179" s="175"/>
      <c r="AN179" s="175"/>
      <c r="AO179" s="175"/>
      <c r="AP179" s="175"/>
      <c r="AQ179" s="175"/>
      <c r="AR179" s="175"/>
      <c r="AS179" s="175"/>
      <c r="AT179" s="175"/>
      <c r="AU179" s="175"/>
      <c r="AV179" s="175"/>
      <c r="AW179" s="175"/>
      <c r="AX179" s="175"/>
      <c r="AY179" s="175"/>
      <c r="AZ179" s="175"/>
      <c r="BA179" s="175"/>
      <c r="BB179" s="175"/>
      <c r="BC179" s="175"/>
      <c r="BD179" s="175"/>
      <c r="BE179" s="175"/>
      <c r="BF179" s="175"/>
      <c r="BG179" s="175"/>
      <c r="BH179" s="175"/>
      <c r="BI179" s="175"/>
      <c r="BJ179" s="175"/>
      <c r="BK179" s="175"/>
      <c r="BL179" s="175"/>
      <c r="BM179" s="175"/>
      <c r="BN179" s="175"/>
      <c r="BO179" s="175"/>
      <c r="BP179" s="175"/>
      <c r="BQ179" s="175"/>
      <c r="BR179" s="175"/>
      <c r="BS179" s="175"/>
      <c r="BT179" s="175"/>
      <c r="BU179" s="175"/>
      <c r="BV179" s="175"/>
      <c r="BW179" s="175"/>
      <c r="BX179" s="175"/>
      <c r="BY179" s="175" t="s">
        <v>489</v>
      </c>
      <c r="BZ179" s="175"/>
      <c r="CA179" s="175"/>
      <c r="CB179" s="175"/>
      <c r="CC179" s="175"/>
      <c r="CD179" s="175"/>
      <c r="CE179" s="175"/>
      <c r="CF179" s="175"/>
      <c r="CG179" s="175"/>
    </row>
    <row r="180" spans="1:85" s="145" customFormat="1" ht="14.5" customHeight="1">
      <c r="A180" s="85" t="s">
        <v>909</v>
      </c>
      <c r="B180" s="85">
        <v>176</v>
      </c>
      <c r="C180" s="235" t="s">
        <v>3985</v>
      </c>
      <c r="D180" s="80" t="s">
        <v>3999</v>
      </c>
      <c r="E180" s="177" t="s">
        <v>1041</v>
      </c>
      <c r="F180" s="177" t="s">
        <v>3516</v>
      </c>
      <c r="G180" s="177" t="s">
        <v>3481</v>
      </c>
      <c r="H180" s="80"/>
      <c r="I180" s="177" t="s">
        <v>4160</v>
      </c>
      <c r="J180" s="80" t="s">
        <v>2562</v>
      </c>
      <c r="K180" s="80" t="s">
        <v>2523</v>
      </c>
      <c r="L180" s="80" t="s">
        <v>1253</v>
      </c>
      <c r="M180" s="175" t="s">
        <v>4210</v>
      </c>
      <c r="N180" s="80" t="s">
        <v>1253</v>
      </c>
      <c r="O180" s="80" t="s">
        <v>1319</v>
      </c>
      <c r="P180" s="80" t="s">
        <v>2561</v>
      </c>
      <c r="Q180" s="80" t="s">
        <v>2560</v>
      </c>
      <c r="R180" s="80" t="s">
        <v>2994</v>
      </c>
      <c r="S180" s="80" t="s">
        <v>2103</v>
      </c>
      <c r="T180" s="178" t="str" cm="1">
        <f t="array" ref="T18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180" s="186">
        <v>2000</v>
      </c>
      <c r="V180" s="80" t="s">
        <v>2558</v>
      </c>
      <c r="W180" s="80" t="s">
        <v>440</v>
      </c>
      <c r="X180" s="80"/>
      <c r="Y180" s="80"/>
      <c r="Z180" s="80">
        <v>0</v>
      </c>
      <c r="AA180" s="80" t="s">
        <v>2557</v>
      </c>
      <c r="AB180" s="80">
        <v>0</v>
      </c>
      <c r="AC180" s="80" t="s">
        <v>2103</v>
      </c>
      <c r="AD180" s="80" t="s">
        <v>3001</v>
      </c>
      <c r="AE180" s="80" t="s">
        <v>2103</v>
      </c>
      <c r="AF180" s="80" t="s">
        <v>2556</v>
      </c>
      <c r="AG180" s="80" t="s">
        <v>2555</v>
      </c>
      <c r="AH180" s="80" t="s">
        <v>2103</v>
      </c>
      <c r="AI180" s="80"/>
      <c r="AJ180" s="80" t="s">
        <v>447</v>
      </c>
      <c r="AK180" s="80" t="s">
        <v>2554</v>
      </c>
      <c r="AL180" s="80" t="s">
        <v>450</v>
      </c>
      <c r="AM180" s="80"/>
      <c r="AN180" s="80"/>
      <c r="AO180" s="80"/>
      <c r="AP180" s="175" t="s">
        <v>3884</v>
      </c>
      <c r="AQ180" s="80"/>
      <c r="AR180" s="80"/>
      <c r="AS180" s="80"/>
      <c r="AT180" s="80"/>
      <c r="AU180" s="80"/>
      <c r="AV180" s="80"/>
      <c r="AW180" s="80"/>
      <c r="AX180" s="80"/>
      <c r="AY180" s="80"/>
      <c r="AZ180" s="187" t="s">
        <v>2551</v>
      </c>
      <c r="BA180" s="80" t="s">
        <v>2550</v>
      </c>
      <c r="BB180" s="80" t="s">
        <v>2549</v>
      </c>
      <c r="BC180" s="80" t="s">
        <v>502</v>
      </c>
      <c r="BD180" s="80" t="s">
        <v>2548</v>
      </c>
      <c r="BE180" s="80" t="s">
        <v>2547</v>
      </c>
      <c r="BF180" s="80" t="s">
        <v>2546</v>
      </c>
      <c r="BG180" s="80" t="s">
        <v>502</v>
      </c>
      <c r="BH180" s="80" t="s">
        <v>2545</v>
      </c>
      <c r="BI180" s="80" t="s">
        <v>2544</v>
      </c>
      <c r="BJ180" s="80" t="s">
        <v>2543</v>
      </c>
      <c r="BK180" s="80"/>
      <c r="BL180" s="80"/>
      <c r="BM180" s="80"/>
      <c r="BN180" s="80"/>
      <c r="BO180" s="80"/>
      <c r="BP180" s="80"/>
      <c r="BQ180" s="80"/>
      <c r="BR180" s="80"/>
      <c r="BS180" s="80"/>
      <c r="BT180" s="80" t="s">
        <v>447</v>
      </c>
      <c r="BU180" s="80" t="s">
        <v>2542</v>
      </c>
      <c r="BV180" s="80" t="s">
        <v>2541</v>
      </c>
      <c r="BW180" s="80" t="s">
        <v>502</v>
      </c>
      <c r="BX180" s="80" t="s">
        <v>2540</v>
      </c>
      <c r="BY180" s="80" t="s">
        <v>103</v>
      </c>
      <c r="BZ180" s="80" t="s">
        <v>2538</v>
      </c>
      <c r="CA180" s="80" t="s">
        <v>2537</v>
      </c>
      <c r="CB180" s="80" t="s">
        <v>2536</v>
      </c>
      <c r="CC180" s="80" t="s">
        <v>2535</v>
      </c>
      <c r="CD180" s="80" t="s">
        <v>2534</v>
      </c>
      <c r="CE180" s="80" t="s">
        <v>2533</v>
      </c>
      <c r="CF180" s="80" t="s">
        <v>462</v>
      </c>
      <c r="CG180" s="80" t="s">
        <v>2532</v>
      </c>
    </row>
    <row r="181" spans="1:85" s="145" customFormat="1" ht="14.5" customHeight="1">
      <c r="A181" s="85" t="s">
        <v>910</v>
      </c>
      <c r="B181" s="85">
        <v>177</v>
      </c>
      <c r="C181" s="192" t="s">
        <v>875</v>
      </c>
      <c r="D181" s="80" t="s">
        <v>878</v>
      </c>
      <c r="E181" s="177" t="s">
        <v>4213</v>
      </c>
      <c r="F181" s="176" t="s">
        <v>4028</v>
      </c>
      <c r="G181" s="178" t="s">
        <v>224</v>
      </c>
      <c r="H181" s="80"/>
      <c r="I181" s="177" t="s">
        <v>4159</v>
      </c>
      <c r="J181" s="80"/>
      <c r="K181" s="80" t="s">
        <v>895</v>
      </c>
      <c r="L181" s="80" t="s">
        <v>877</v>
      </c>
      <c r="M181" s="80" t="s">
        <v>4211</v>
      </c>
      <c r="N181" s="80" t="s">
        <v>876</v>
      </c>
      <c r="O181" s="80" t="s">
        <v>715</v>
      </c>
      <c r="P181" s="80"/>
      <c r="Q181" s="80"/>
      <c r="R181" s="80"/>
      <c r="S181" s="80"/>
      <c r="T181" s="178" t="str" cm="1">
        <f t="array" ref="T18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81" s="206">
        <v>10</v>
      </c>
      <c r="V181" s="80"/>
      <c r="W181" s="80"/>
      <c r="X181" s="80"/>
      <c r="Y181" s="80"/>
      <c r="Z181" s="80"/>
      <c r="AA181" s="80"/>
      <c r="AB181" s="80"/>
      <c r="AC181" s="80"/>
      <c r="AD181" s="80"/>
      <c r="AE181" s="80"/>
      <c r="AF181" s="80"/>
      <c r="AG181" s="80"/>
      <c r="AH181" s="80" t="s">
        <v>880</v>
      </c>
      <c r="AI181" s="80"/>
      <c r="AJ181" s="80"/>
      <c r="AK181" s="80"/>
      <c r="AL181" s="80"/>
      <c r="AM181" s="80"/>
      <c r="AN181" s="80"/>
      <c r="AO181" s="80"/>
      <c r="AP181" s="175"/>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row>
    <row r="182" spans="1:85" s="145" customFormat="1" ht="14.5" customHeight="1">
      <c r="A182" s="85" t="s">
        <v>909</v>
      </c>
      <c r="B182" s="85">
        <v>178</v>
      </c>
      <c r="C182" s="234" t="s">
        <v>1045</v>
      </c>
      <c r="D182" s="175" t="s">
        <v>1967</v>
      </c>
      <c r="E182" s="176" t="s">
        <v>4213</v>
      </c>
      <c r="F182" s="176" t="s">
        <v>3516</v>
      </c>
      <c r="G182" s="178" t="s">
        <v>224</v>
      </c>
      <c r="H182" s="175"/>
      <c r="I182" s="175" t="s">
        <v>430</v>
      </c>
      <c r="J182" s="175"/>
      <c r="K182" s="175"/>
      <c r="L182" s="175" t="s">
        <v>464</v>
      </c>
      <c r="M182" s="175" t="s">
        <v>4210</v>
      </c>
      <c r="N182" s="175" t="s">
        <v>2307</v>
      </c>
      <c r="O182" s="175" t="s">
        <v>224</v>
      </c>
      <c r="P182" s="175" t="s">
        <v>1968</v>
      </c>
      <c r="Q182" s="175"/>
      <c r="R182" s="175" t="s">
        <v>1969</v>
      </c>
      <c r="S182" s="175"/>
      <c r="T182" s="178" t="str" cm="1">
        <f t="array" ref="T18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82" s="180">
        <v>115</v>
      </c>
      <c r="V182" s="179"/>
      <c r="W182" s="175"/>
      <c r="X182" s="175">
        <v>2000000</v>
      </c>
      <c r="Y182" s="175" t="s">
        <v>1957</v>
      </c>
      <c r="Z182" s="175" t="s">
        <v>1960</v>
      </c>
      <c r="AA182" s="175">
        <v>30150000</v>
      </c>
      <c r="AB182" s="175"/>
      <c r="AC182" s="175" t="s">
        <v>1961</v>
      </c>
      <c r="AD182" s="175"/>
      <c r="AE182" s="175"/>
      <c r="AF182" s="175"/>
      <c r="AG182" s="175"/>
      <c r="AH182" s="175" t="s">
        <v>1962</v>
      </c>
      <c r="AI182" s="175" t="s">
        <v>1963</v>
      </c>
      <c r="AJ182" s="175"/>
      <c r="AK182" s="175"/>
      <c r="AL182" s="175"/>
      <c r="AM182" s="175"/>
      <c r="AN182" s="175"/>
      <c r="AO182" s="175"/>
      <c r="AP182" s="175" t="s">
        <v>3884</v>
      </c>
      <c r="AQ182" s="175"/>
      <c r="AR182" s="175"/>
      <c r="AS182" s="175"/>
      <c r="AT182" s="175"/>
      <c r="AU182" s="175"/>
      <c r="AV182" s="175"/>
      <c r="AW182" s="175"/>
      <c r="AX182" s="175" t="s">
        <v>1736</v>
      </c>
      <c r="AY182" s="175"/>
      <c r="AZ182" s="175"/>
      <c r="BA182" s="175"/>
      <c r="BB182" s="175"/>
      <c r="BC182" s="175"/>
      <c r="BD182" s="175"/>
      <c r="BE182" s="175"/>
      <c r="BF182" s="175"/>
      <c r="BG182" s="175" t="s">
        <v>1958</v>
      </c>
      <c r="BH182" s="175"/>
      <c r="BI182" s="175"/>
      <c r="BJ182" s="175"/>
      <c r="BK182" s="175"/>
      <c r="BL182" s="175"/>
      <c r="BM182" s="175"/>
      <c r="BN182" s="175"/>
      <c r="BO182" s="175"/>
      <c r="BP182" s="175"/>
      <c r="BQ182" s="175"/>
      <c r="BR182" s="175"/>
      <c r="BS182" s="175"/>
      <c r="BT182" s="175"/>
      <c r="BU182" s="175"/>
      <c r="BV182" s="175"/>
      <c r="BW182" s="175"/>
      <c r="BX182" s="175"/>
      <c r="BY182" s="177" t="s">
        <v>925</v>
      </c>
      <c r="BZ182" s="175" t="s">
        <v>1966</v>
      </c>
      <c r="CA182" s="175" t="s">
        <v>1972</v>
      </c>
      <c r="CB182" s="175" t="s">
        <v>1973</v>
      </c>
      <c r="CC182" s="175" t="s">
        <v>1974</v>
      </c>
      <c r="CD182" s="175" t="s">
        <v>1737</v>
      </c>
      <c r="CE182" s="175"/>
      <c r="CF182" s="175"/>
      <c r="CG182" s="175" t="s">
        <v>1975</v>
      </c>
    </row>
    <row r="183" spans="1:85" s="145" customFormat="1" ht="14.5" customHeight="1">
      <c r="A183" s="85" t="s">
        <v>910</v>
      </c>
      <c r="B183" s="85">
        <v>179</v>
      </c>
      <c r="C183" s="192" t="s">
        <v>789</v>
      </c>
      <c r="D183" s="80" t="s">
        <v>791</v>
      </c>
      <c r="E183" s="177" t="s">
        <v>4213</v>
      </c>
      <c r="F183" s="176" t="s">
        <v>4028</v>
      </c>
      <c r="G183" s="178" t="s">
        <v>224</v>
      </c>
      <c r="H183" s="80"/>
      <c r="I183" s="177" t="s">
        <v>4159</v>
      </c>
      <c r="J183" s="80"/>
      <c r="K183" s="80" t="s">
        <v>894</v>
      </c>
      <c r="L183" s="80" t="s">
        <v>747</v>
      </c>
      <c r="M183" s="80" t="s">
        <v>4210</v>
      </c>
      <c r="N183" s="80" t="s">
        <v>790</v>
      </c>
      <c r="O183" s="80" t="s">
        <v>715</v>
      </c>
      <c r="P183" s="80"/>
      <c r="Q183" s="80"/>
      <c r="R183" s="80"/>
      <c r="S183" s="80"/>
      <c r="T183" s="178" t="str" cm="1">
        <f t="array" ref="T18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83" s="206">
        <v>1.0793900000000001</v>
      </c>
      <c r="V183" s="80"/>
      <c r="W183" s="80"/>
      <c r="X183" s="80"/>
      <c r="Y183" s="80"/>
      <c r="Z183" s="80"/>
      <c r="AA183" s="80"/>
      <c r="AB183" s="80"/>
      <c r="AC183" s="80"/>
      <c r="AD183" s="80"/>
      <c r="AE183" s="80"/>
      <c r="AF183" s="80"/>
      <c r="AG183" s="80"/>
      <c r="AH183" s="80" t="s">
        <v>793</v>
      </c>
      <c r="AI183" s="80"/>
      <c r="AJ183" s="80"/>
      <c r="AK183" s="80"/>
      <c r="AL183" s="80"/>
      <c r="AM183" s="80"/>
      <c r="AN183" s="80"/>
      <c r="AO183" s="80"/>
      <c r="AP183" s="175"/>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c r="CB183" s="80"/>
      <c r="CC183" s="80"/>
      <c r="CD183" s="80"/>
      <c r="CE183" s="80"/>
      <c r="CF183" s="80"/>
      <c r="CG183" s="80"/>
    </row>
    <row r="184" spans="1:85" s="145" customFormat="1" ht="14.5" customHeight="1">
      <c r="A184" s="85" t="s">
        <v>910</v>
      </c>
      <c r="B184" s="85">
        <v>180</v>
      </c>
      <c r="C184" s="192" t="s">
        <v>771</v>
      </c>
      <c r="D184" s="80" t="s">
        <v>773</v>
      </c>
      <c r="E184" s="177" t="s">
        <v>4213</v>
      </c>
      <c r="F184" s="176" t="s">
        <v>4028</v>
      </c>
      <c r="G184" s="181" t="s">
        <v>203</v>
      </c>
      <c r="H184" s="80"/>
      <c r="I184" s="177" t="s">
        <v>4159</v>
      </c>
      <c r="J184" s="80"/>
      <c r="K184" s="80" t="s">
        <v>894</v>
      </c>
      <c r="L184" s="80" t="s">
        <v>747</v>
      </c>
      <c r="M184" s="80" t="s">
        <v>4210</v>
      </c>
      <c r="N184" s="80" t="s">
        <v>772</v>
      </c>
      <c r="O184" s="80" t="s">
        <v>743</v>
      </c>
      <c r="P184" s="80"/>
      <c r="Q184" s="80"/>
      <c r="R184" s="80"/>
      <c r="S184" s="80"/>
      <c r="T184" s="178" t="str" cm="1">
        <f t="array" ref="T18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84" s="206">
        <v>420</v>
      </c>
      <c r="V184" s="80"/>
      <c r="W184" s="80"/>
      <c r="X184" s="80"/>
      <c r="Y184" s="80"/>
      <c r="Z184" s="80"/>
      <c r="AA184" s="80"/>
      <c r="AB184" s="80"/>
      <c r="AC184" s="80"/>
      <c r="AD184" s="80"/>
      <c r="AE184" s="80"/>
      <c r="AF184" s="80"/>
      <c r="AG184" s="80"/>
      <c r="AH184" s="80" t="s">
        <v>770</v>
      </c>
      <c r="AI184" s="80"/>
      <c r="AJ184" s="80"/>
      <c r="AK184" s="80"/>
      <c r="AL184" s="80"/>
      <c r="AM184" s="80"/>
      <c r="AN184" s="80"/>
      <c r="AO184" s="80"/>
      <c r="AP184" s="175"/>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c r="CB184" s="80"/>
      <c r="CC184" s="80"/>
      <c r="CD184" s="80"/>
      <c r="CE184" s="80"/>
      <c r="CF184" s="80"/>
      <c r="CG184" s="80"/>
    </row>
    <row r="185" spans="1:85" s="145" customFormat="1" ht="14.5" customHeight="1">
      <c r="A185" s="85" t="s">
        <v>910</v>
      </c>
      <c r="B185" s="85">
        <v>181</v>
      </c>
      <c r="C185" s="234" t="s">
        <v>655</v>
      </c>
      <c r="D185" s="175"/>
      <c r="E185" s="177" t="s">
        <v>4213</v>
      </c>
      <c r="F185" s="176" t="s">
        <v>4028</v>
      </c>
      <c r="G185" s="178" t="s">
        <v>4151</v>
      </c>
      <c r="H185" s="175"/>
      <c r="I185" s="177" t="s">
        <v>4159</v>
      </c>
      <c r="J185" s="175"/>
      <c r="K185" s="175" t="s">
        <v>893</v>
      </c>
      <c r="L185" s="175" t="s">
        <v>635</v>
      </c>
      <c r="M185" s="80" t="s">
        <v>4211</v>
      </c>
      <c r="N185" s="175"/>
      <c r="O185" s="80" t="s">
        <v>629</v>
      </c>
      <c r="P185" s="175"/>
      <c r="Q185" s="175"/>
      <c r="R185" s="175"/>
      <c r="S185" s="175"/>
      <c r="T185" s="178" t="str" cm="1">
        <f t="array" ref="T18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85" s="180">
        <v>5</v>
      </c>
      <c r="V185" s="175"/>
      <c r="W185" s="175"/>
      <c r="X185" s="175"/>
      <c r="Y185" s="175"/>
      <c r="Z185" s="175"/>
      <c r="AA185" s="175"/>
      <c r="AB185" s="175"/>
      <c r="AC185" s="175"/>
      <c r="AD185" s="175"/>
      <c r="AE185" s="175"/>
      <c r="AF185" s="175"/>
      <c r="AG185" s="175"/>
      <c r="AH185" s="175"/>
      <c r="AI185" s="175"/>
      <c r="AJ185" s="175"/>
      <c r="AK185" s="175"/>
      <c r="AL185" s="175"/>
      <c r="AM185" s="175"/>
      <c r="AN185" s="175"/>
      <c r="AO185" s="175"/>
      <c r="AP185" s="175"/>
      <c r="AQ185" s="175"/>
      <c r="AR185" s="175"/>
      <c r="AS185" s="175"/>
      <c r="AT185" s="175"/>
      <c r="AU185" s="175"/>
      <c r="AV185" s="175"/>
      <c r="AW185" s="175"/>
      <c r="AX185" s="175"/>
      <c r="AY185" s="175"/>
      <c r="AZ185" s="175"/>
      <c r="BA185" s="175"/>
      <c r="BB185" s="175"/>
      <c r="BC185" s="175"/>
      <c r="BD185" s="175"/>
      <c r="BE185" s="175"/>
      <c r="BF185" s="175"/>
      <c r="BG185" s="175"/>
      <c r="BH185" s="175"/>
      <c r="BI185" s="175"/>
      <c r="BJ185" s="175"/>
      <c r="BK185" s="175"/>
      <c r="BL185" s="175"/>
      <c r="BM185" s="175"/>
      <c r="BN185" s="175"/>
      <c r="BO185" s="175"/>
      <c r="BP185" s="175"/>
      <c r="BQ185" s="175"/>
      <c r="BR185" s="175"/>
      <c r="BS185" s="175"/>
      <c r="BT185" s="175"/>
      <c r="BU185" s="175"/>
      <c r="BV185" s="175"/>
      <c r="BW185" s="175"/>
      <c r="BX185" s="175"/>
      <c r="BY185" s="175"/>
      <c r="BZ185" s="175"/>
      <c r="CA185" s="175"/>
      <c r="CB185" s="175" t="s">
        <v>656</v>
      </c>
      <c r="CC185" s="175"/>
      <c r="CD185" s="175"/>
      <c r="CE185" s="175"/>
      <c r="CF185" s="175"/>
      <c r="CG185" s="175"/>
    </row>
    <row r="186" spans="1:85" s="145" customFormat="1" ht="14.5" customHeight="1">
      <c r="A186" s="85" t="s">
        <v>910</v>
      </c>
      <c r="B186" s="85">
        <v>182</v>
      </c>
      <c r="C186" s="234" t="s">
        <v>640</v>
      </c>
      <c r="D186" s="175"/>
      <c r="E186" s="177" t="s">
        <v>4213</v>
      </c>
      <c r="F186" s="176" t="s">
        <v>4028</v>
      </c>
      <c r="G186" s="178" t="s">
        <v>4151</v>
      </c>
      <c r="H186" s="175"/>
      <c r="I186" s="177" t="s">
        <v>4159</v>
      </c>
      <c r="J186" s="175"/>
      <c r="K186" s="175" t="s">
        <v>893</v>
      </c>
      <c r="L186" s="175" t="s">
        <v>635</v>
      </c>
      <c r="M186" s="80" t="s">
        <v>4211</v>
      </c>
      <c r="N186" s="175"/>
      <c r="O186" s="80" t="s">
        <v>629</v>
      </c>
      <c r="P186" s="175"/>
      <c r="Q186" s="175"/>
      <c r="R186" s="175"/>
      <c r="S186" s="175"/>
      <c r="T186" s="178" t="str" cm="1">
        <f t="array" ref="T18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86" s="180">
        <v>5</v>
      </c>
      <c r="V186" s="175"/>
      <c r="W186" s="175"/>
      <c r="X186" s="175"/>
      <c r="Y186" s="175"/>
      <c r="Z186" s="175"/>
      <c r="AA186" s="175"/>
      <c r="AB186" s="175"/>
      <c r="AC186" s="175"/>
      <c r="AD186" s="175"/>
      <c r="AE186" s="175"/>
      <c r="AF186" s="175"/>
      <c r="AG186" s="175"/>
      <c r="AH186" s="175"/>
      <c r="AI186" s="175"/>
      <c r="AJ186" s="175"/>
      <c r="AK186" s="175"/>
      <c r="AL186" s="175"/>
      <c r="AM186" s="175"/>
      <c r="AN186" s="175"/>
      <c r="AO186" s="175"/>
      <c r="AP186" s="175"/>
      <c r="AQ186" s="175"/>
      <c r="AR186" s="175"/>
      <c r="AS186" s="175"/>
      <c r="AT186" s="175"/>
      <c r="AU186" s="175"/>
      <c r="AV186" s="175"/>
      <c r="AW186" s="175"/>
      <c r="AX186" s="175"/>
      <c r="AY186" s="175"/>
      <c r="AZ186" s="175"/>
      <c r="BA186" s="175"/>
      <c r="BB186" s="175"/>
      <c r="BC186" s="175"/>
      <c r="BD186" s="175"/>
      <c r="BE186" s="175"/>
      <c r="BF186" s="175"/>
      <c r="BG186" s="175"/>
      <c r="BH186" s="175"/>
      <c r="BI186" s="175"/>
      <c r="BJ186" s="175"/>
      <c r="BK186" s="175"/>
      <c r="BL186" s="175"/>
      <c r="BM186" s="175"/>
      <c r="BN186" s="175"/>
      <c r="BO186" s="175"/>
      <c r="BP186" s="175"/>
      <c r="BQ186" s="175"/>
      <c r="BR186" s="175"/>
      <c r="BS186" s="175"/>
      <c r="BT186" s="175"/>
      <c r="BU186" s="175"/>
      <c r="BV186" s="175"/>
      <c r="BW186" s="175"/>
      <c r="BX186" s="175"/>
      <c r="BY186" s="175"/>
      <c r="BZ186" s="175"/>
      <c r="CA186" s="175"/>
      <c r="CB186" s="175" t="s">
        <v>644</v>
      </c>
      <c r="CC186" s="175"/>
      <c r="CD186" s="175"/>
      <c r="CE186" s="175"/>
      <c r="CF186" s="175"/>
      <c r="CG186" s="175"/>
    </row>
    <row r="187" spans="1:85" s="145" customFormat="1" ht="14.5" customHeight="1">
      <c r="A187" s="85" t="s">
        <v>910</v>
      </c>
      <c r="B187" s="85">
        <v>183</v>
      </c>
      <c r="C187" s="192" t="s">
        <v>795</v>
      </c>
      <c r="D187" s="80" t="s">
        <v>797</v>
      </c>
      <c r="E187" s="177" t="s">
        <v>4213</v>
      </c>
      <c r="F187" s="176" t="s">
        <v>4028</v>
      </c>
      <c r="G187" s="178" t="s">
        <v>224</v>
      </c>
      <c r="H187" s="80"/>
      <c r="I187" s="177" t="s">
        <v>4159</v>
      </c>
      <c r="J187" s="80"/>
      <c r="K187" s="80" t="s">
        <v>894</v>
      </c>
      <c r="L187" s="80" t="s">
        <v>747</v>
      </c>
      <c r="M187" s="80" t="s">
        <v>4210</v>
      </c>
      <c r="N187" s="80" t="s">
        <v>796</v>
      </c>
      <c r="O187" s="80" t="s">
        <v>715</v>
      </c>
      <c r="P187" s="80"/>
      <c r="Q187" s="80"/>
      <c r="R187" s="80"/>
      <c r="S187" s="80"/>
      <c r="T187" s="178" t="str" cm="1">
        <f t="array" ref="T18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87" s="206">
        <v>2.8389470000000001</v>
      </c>
      <c r="V187" s="80"/>
      <c r="W187" s="80"/>
      <c r="X187" s="80"/>
      <c r="Y187" s="80"/>
      <c r="Z187" s="80"/>
      <c r="AA187" s="80"/>
      <c r="AB187" s="80"/>
      <c r="AC187" s="80"/>
      <c r="AD187" s="80"/>
      <c r="AE187" s="80"/>
      <c r="AF187" s="80"/>
      <c r="AG187" s="80"/>
      <c r="AH187" s="80" t="s">
        <v>799</v>
      </c>
      <c r="AI187" s="80"/>
      <c r="AJ187" s="80"/>
      <c r="AK187" s="80"/>
      <c r="AL187" s="80"/>
      <c r="AM187" s="80"/>
      <c r="AN187" s="80"/>
      <c r="AO187" s="80"/>
      <c r="AP187" s="175"/>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80"/>
      <c r="CD187" s="80"/>
      <c r="CE187" s="80"/>
      <c r="CF187" s="80"/>
      <c r="CG187" s="80"/>
    </row>
    <row r="188" spans="1:85" s="145" customFormat="1" ht="14.5" customHeight="1">
      <c r="A188" s="85" t="s">
        <v>909</v>
      </c>
      <c r="B188" s="85">
        <v>184</v>
      </c>
      <c r="C188" s="234" t="s">
        <v>1976</v>
      </c>
      <c r="D188" s="175" t="s">
        <v>1977</v>
      </c>
      <c r="E188" s="176" t="s">
        <v>4213</v>
      </c>
      <c r="F188" s="176" t="s">
        <v>3516</v>
      </c>
      <c r="G188" s="178" t="s">
        <v>224</v>
      </c>
      <c r="H188" s="175"/>
      <c r="I188" s="175" t="s">
        <v>430</v>
      </c>
      <c r="J188" s="175"/>
      <c r="K188" s="175"/>
      <c r="L188" s="175" t="s">
        <v>1978</v>
      </c>
      <c r="M188" s="175" t="s">
        <v>4210</v>
      </c>
      <c r="N188" s="175" t="s">
        <v>2308</v>
      </c>
      <c r="O188" s="175" t="s">
        <v>224</v>
      </c>
      <c r="P188" s="175" t="s">
        <v>1979</v>
      </c>
      <c r="Q188" s="175"/>
      <c r="R188" s="175"/>
      <c r="S188" s="175"/>
      <c r="T188" s="178" t="str" cm="1">
        <f t="array" ref="T18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188" s="180">
        <v>25</v>
      </c>
      <c r="V188" s="179"/>
      <c r="W188" s="175"/>
      <c r="X188" s="175"/>
      <c r="Y188" s="175"/>
      <c r="Z188" s="175"/>
      <c r="AA188" s="175"/>
      <c r="AB188" s="175"/>
      <c r="AC188" s="175" t="s">
        <v>1982</v>
      </c>
      <c r="AD188" s="175"/>
      <c r="AE188" s="175"/>
      <c r="AF188" s="175"/>
      <c r="AG188" s="175"/>
      <c r="AH188" s="175" t="s">
        <v>1249</v>
      </c>
      <c r="AI188" s="175"/>
      <c r="AJ188" s="175"/>
      <c r="AK188" s="175"/>
      <c r="AL188" s="175"/>
      <c r="AM188" s="175"/>
      <c r="AN188" s="175"/>
      <c r="AO188" s="175"/>
      <c r="AP188" s="175" t="s">
        <v>3884</v>
      </c>
      <c r="AQ188" s="175"/>
      <c r="AR188" s="175"/>
      <c r="AS188" s="175"/>
      <c r="AT188" s="175"/>
      <c r="AU188" s="175"/>
      <c r="AV188" s="175"/>
      <c r="AW188" s="175"/>
      <c r="AX188" s="175" t="s">
        <v>1736</v>
      </c>
      <c r="AY188" s="175"/>
      <c r="AZ188" s="175"/>
      <c r="BA188" s="175"/>
      <c r="BB188" s="175"/>
      <c r="BC188" s="175"/>
      <c r="BD188" s="175"/>
      <c r="BE188" s="175"/>
      <c r="BF188" s="175"/>
      <c r="BG188" s="175" t="s">
        <v>1980</v>
      </c>
      <c r="BH188" s="175">
        <v>250000</v>
      </c>
      <c r="BI188" s="175"/>
      <c r="BJ188" s="175"/>
      <c r="BK188" s="175"/>
      <c r="BL188" s="175"/>
      <c r="BM188" s="175"/>
      <c r="BN188" s="175"/>
      <c r="BO188" s="175"/>
      <c r="BP188" s="175"/>
      <c r="BQ188" s="175"/>
      <c r="BR188" s="175"/>
      <c r="BS188" s="175"/>
      <c r="BT188" s="175"/>
      <c r="BU188" s="175"/>
      <c r="BV188" s="175"/>
      <c r="BW188" s="175"/>
      <c r="BX188" s="175"/>
      <c r="BY188" s="177" t="s">
        <v>925</v>
      </c>
      <c r="BZ188" s="175"/>
      <c r="CA188" s="175"/>
      <c r="CB188" s="175"/>
      <c r="CC188" s="175" t="s">
        <v>1984</v>
      </c>
      <c r="CD188" s="175"/>
      <c r="CE188" s="175" t="s">
        <v>1247</v>
      </c>
      <c r="CF188" s="175"/>
      <c r="CG188" s="175" t="s">
        <v>1248</v>
      </c>
    </row>
    <row r="189" spans="1:85" s="145" customFormat="1" ht="14.5" customHeight="1">
      <c r="A189" s="85" t="s">
        <v>909</v>
      </c>
      <c r="B189" s="85">
        <v>185</v>
      </c>
      <c r="C189" s="236" t="s">
        <v>1072</v>
      </c>
      <c r="D189" s="184" t="s">
        <v>2787</v>
      </c>
      <c r="E189" s="177" t="s">
        <v>4213</v>
      </c>
      <c r="F189" s="176" t="s">
        <v>3516</v>
      </c>
      <c r="G189" s="177" t="s">
        <v>3481</v>
      </c>
      <c r="H189" s="177"/>
      <c r="I189" s="177" t="s">
        <v>4160</v>
      </c>
      <c r="J189" s="80"/>
      <c r="K189" s="177" t="s">
        <v>2416</v>
      </c>
      <c r="L189" s="80" t="s">
        <v>1035</v>
      </c>
      <c r="M189" s="80" t="s">
        <v>4210</v>
      </c>
      <c r="N189" s="80" t="s">
        <v>1035</v>
      </c>
      <c r="O189" s="184" t="s">
        <v>224</v>
      </c>
      <c r="P189" s="177" t="s">
        <v>2785</v>
      </c>
      <c r="Q189" s="80" t="s">
        <v>2784</v>
      </c>
      <c r="R189" s="177" t="s">
        <v>2993</v>
      </c>
      <c r="S189" s="80" t="s">
        <v>2773</v>
      </c>
      <c r="T189" s="178" t="str" cm="1">
        <f t="array" ref="T18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89" s="182">
        <v>100</v>
      </c>
      <c r="V189" s="80" t="s">
        <v>2774</v>
      </c>
      <c r="W189" s="80" t="s">
        <v>467</v>
      </c>
      <c r="X189" s="80"/>
      <c r="Y189" s="80"/>
      <c r="Z189" s="80"/>
      <c r="AA189" s="80"/>
      <c r="AB189" s="80"/>
      <c r="AC189" s="80"/>
      <c r="AD189" s="80" t="s">
        <v>450</v>
      </c>
      <c r="AE189" s="80" t="s">
        <v>2783</v>
      </c>
      <c r="AF189" s="80" t="s">
        <v>2476</v>
      </c>
      <c r="AG189" s="80" t="s">
        <v>2782</v>
      </c>
      <c r="AH189" s="80" t="s">
        <v>2773</v>
      </c>
      <c r="AI189" s="80"/>
      <c r="AJ189" s="80" t="s">
        <v>450</v>
      </c>
      <c r="AK189" s="80">
        <v>0</v>
      </c>
      <c r="AL189" s="80" t="s">
        <v>450</v>
      </c>
      <c r="AM189" s="80"/>
      <c r="AN189" s="80"/>
      <c r="AO189" s="80"/>
      <c r="AP189" s="175" t="s">
        <v>3884</v>
      </c>
      <c r="AQ189" s="80"/>
      <c r="AR189" s="80"/>
      <c r="AS189" s="80"/>
      <c r="AT189" s="80"/>
      <c r="AU189" s="80"/>
      <c r="AV189" s="80"/>
      <c r="AW189" s="80"/>
      <c r="AX189" s="80"/>
      <c r="AY189" s="80"/>
      <c r="AZ189" s="80" t="s">
        <v>2781</v>
      </c>
      <c r="BA189" s="80" t="s">
        <v>2781</v>
      </c>
      <c r="BB189" s="80" t="s">
        <v>2651</v>
      </c>
      <c r="BC189" s="80" t="s">
        <v>3009</v>
      </c>
      <c r="BD189" s="80" t="s">
        <v>2778</v>
      </c>
      <c r="BE189" s="80" t="s">
        <v>2780</v>
      </c>
      <c r="BF189" s="80" t="s">
        <v>2779</v>
      </c>
      <c r="BG189" s="80" t="s">
        <v>3022</v>
      </c>
      <c r="BH189" s="80" t="s">
        <v>2778</v>
      </c>
      <c r="BI189" s="80" t="s">
        <v>2777</v>
      </c>
      <c r="BJ189" s="80" t="s">
        <v>2776</v>
      </c>
      <c r="BK189" s="80" t="s">
        <v>2775</v>
      </c>
      <c r="BL189" s="80" t="s">
        <v>2774</v>
      </c>
      <c r="BM189" s="80" t="s">
        <v>450</v>
      </c>
      <c r="BN189" s="80" t="s">
        <v>2773</v>
      </c>
      <c r="BO189" s="80" t="s">
        <v>1035</v>
      </c>
      <c r="BP189" s="80" t="s">
        <v>2772</v>
      </c>
      <c r="BQ189" s="80" t="s">
        <v>2772</v>
      </c>
      <c r="BR189" s="80"/>
      <c r="BS189" s="80"/>
      <c r="BT189" s="80" t="s">
        <v>450</v>
      </c>
      <c r="BU189" s="80"/>
      <c r="BV189" s="80"/>
      <c r="BW189" s="80"/>
      <c r="BX189" s="80"/>
      <c r="BY189" s="177" t="s">
        <v>925</v>
      </c>
      <c r="BZ189" s="80" t="s">
        <v>3707</v>
      </c>
      <c r="CA189" s="187" t="s">
        <v>2770</v>
      </c>
      <c r="CB189" s="80" t="s">
        <v>2769</v>
      </c>
      <c r="CC189" s="80" t="s">
        <v>2768</v>
      </c>
      <c r="CD189" s="80" t="s">
        <v>2767</v>
      </c>
      <c r="CE189" s="80" t="s">
        <v>2766</v>
      </c>
      <c r="CF189" s="80" t="s">
        <v>462</v>
      </c>
      <c r="CG189" s="80" t="s">
        <v>2765</v>
      </c>
    </row>
    <row r="190" spans="1:85" s="145" customFormat="1" ht="14.5" customHeight="1">
      <c r="A190" s="85" t="s">
        <v>909</v>
      </c>
      <c r="B190" s="85">
        <v>186</v>
      </c>
      <c r="C190" s="234" t="s">
        <v>2063</v>
      </c>
      <c r="D190" s="175" t="s">
        <v>2064</v>
      </c>
      <c r="E190" s="176" t="s">
        <v>4213</v>
      </c>
      <c r="F190" s="176" t="s">
        <v>4028</v>
      </c>
      <c r="G190" s="178" t="s">
        <v>4163</v>
      </c>
      <c r="H190" s="175"/>
      <c r="I190" s="175" t="s">
        <v>430</v>
      </c>
      <c r="J190" s="175"/>
      <c r="K190" s="175"/>
      <c r="L190" s="220" t="s">
        <v>464</v>
      </c>
      <c r="M190" s="175" t="s">
        <v>4210</v>
      </c>
      <c r="N190" s="175" t="s">
        <v>2317</v>
      </c>
      <c r="O190" s="175" t="s">
        <v>469</v>
      </c>
      <c r="P190" s="175" t="s">
        <v>2065</v>
      </c>
      <c r="Q190" s="175"/>
      <c r="R190" s="175" t="s">
        <v>1969</v>
      </c>
      <c r="S190" s="175"/>
      <c r="T190" s="178" t="str" cm="1">
        <f t="array" ref="T19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90" s="180">
        <v>500</v>
      </c>
      <c r="V190" s="179"/>
      <c r="W190" s="175"/>
      <c r="X190" s="175"/>
      <c r="Y190" s="175"/>
      <c r="Z190" s="175" t="s">
        <v>485</v>
      </c>
      <c r="AA190" s="175"/>
      <c r="AB190" s="175"/>
      <c r="AC190" s="175" t="s">
        <v>2003</v>
      </c>
      <c r="AD190" s="175"/>
      <c r="AE190" s="175"/>
      <c r="AF190" s="175"/>
      <c r="AG190" s="175"/>
      <c r="AH190" s="175" t="s">
        <v>485</v>
      </c>
      <c r="AI190" s="175" t="s">
        <v>485</v>
      </c>
      <c r="AJ190" s="175"/>
      <c r="AK190" s="175"/>
      <c r="AL190" s="175"/>
      <c r="AM190" s="175"/>
      <c r="AN190" s="175"/>
      <c r="AO190" s="175"/>
      <c r="AP190" s="175"/>
      <c r="AQ190" s="175"/>
      <c r="AR190" s="175"/>
      <c r="AS190" s="175"/>
      <c r="AT190" s="175"/>
      <c r="AU190" s="175"/>
      <c r="AV190" s="175"/>
      <c r="AW190" s="175"/>
      <c r="AX190" s="175" t="s">
        <v>1736</v>
      </c>
      <c r="AY190" s="175"/>
      <c r="AZ190" s="175"/>
      <c r="BA190" s="175"/>
      <c r="BB190" s="175"/>
      <c r="BC190" s="175"/>
      <c r="BD190" s="175"/>
      <c r="BE190" s="175"/>
      <c r="BF190" s="175"/>
      <c r="BG190" s="175" t="s">
        <v>2058</v>
      </c>
      <c r="BH190" s="175"/>
      <c r="BI190" s="175"/>
      <c r="BJ190" s="175"/>
      <c r="BK190" s="175"/>
      <c r="BL190" s="175"/>
      <c r="BM190" s="175"/>
      <c r="BN190" s="175"/>
      <c r="BO190" s="175"/>
      <c r="BP190" s="175"/>
      <c r="BQ190" s="175"/>
      <c r="BR190" s="175"/>
      <c r="BS190" s="175"/>
      <c r="BT190" s="175"/>
      <c r="BU190" s="175"/>
      <c r="BV190" s="175"/>
      <c r="BW190" s="175"/>
      <c r="BX190" s="175"/>
      <c r="BY190" s="175" t="s">
        <v>489</v>
      </c>
      <c r="BZ190" s="175" t="s">
        <v>2067</v>
      </c>
      <c r="CA190" s="175" t="s">
        <v>2068</v>
      </c>
      <c r="CB190" s="175"/>
      <c r="CC190" s="175" t="s">
        <v>2009</v>
      </c>
      <c r="CD190" s="175"/>
      <c r="CE190" s="175" t="s">
        <v>2010</v>
      </c>
      <c r="CF190" s="175"/>
      <c r="CG190" s="175" t="s">
        <v>2011</v>
      </c>
    </row>
    <row r="191" spans="1:85" s="145" customFormat="1" ht="14.5" customHeight="1">
      <c r="A191" s="85" t="s">
        <v>205</v>
      </c>
      <c r="B191" s="85">
        <v>187</v>
      </c>
      <c r="C191" s="234" t="s">
        <v>204</v>
      </c>
      <c r="D191" s="175"/>
      <c r="E191" s="176" t="s">
        <v>4213</v>
      </c>
      <c r="F191" s="176" t="s">
        <v>4028</v>
      </c>
      <c r="G191" s="181" t="s">
        <v>203</v>
      </c>
      <c r="H191" s="175"/>
      <c r="I191" s="175" t="s">
        <v>430</v>
      </c>
      <c r="J191" s="179"/>
      <c r="K191" s="175" t="s">
        <v>177</v>
      </c>
      <c r="L191" s="175" t="s">
        <v>592</v>
      </c>
      <c r="M191" s="175" t="s">
        <v>4210</v>
      </c>
      <c r="N191" s="175"/>
      <c r="O191" s="175" t="s">
        <v>203</v>
      </c>
      <c r="P191" s="175" t="s">
        <v>202</v>
      </c>
      <c r="Q191" s="175"/>
      <c r="R191" s="175" t="s">
        <v>38</v>
      </c>
      <c r="S191" s="175"/>
      <c r="T191" s="178" t="str" cm="1">
        <f t="array" ref="T19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91" s="180">
        <v>57.2</v>
      </c>
      <c r="V191" s="179"/>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c r="BM191" s="175"/>
      <c r="BN191" s="175"/>
      <c r="BO191" s="175"/>
      <c r="BP191" s="175"/>
      <c r="BQ191" s="175"/>
      <c r="BR191" s="175"/>
      <c r="BS191" s="175"/>
      <c r="BT191" s="175"/>
      <c r="BU191" s="175"/>
      <c r="BV191" s="175"/>
      <c r="BW191" s="175"/>
      <c r="BX191" s="175"/>
      <c r="BY191" s="175"/>
      <c r="BZ191" s="175"/>
      <c r="CA191" s="175"/>
      <c r="CB191" s="175"/>
      <c r="CC191" s="175"/>
      <c r="CD191" s="175"/>
      <c r="CE191" s="175"/>
      <c r="CF191" s="175"/>
      <c r="CG191" s="175"/>
    </row>
    <row r="192" spans="1:85" s="145" customFormat="1" ht="14.5" customHeight="1">
      <c r="A192" s="85" t="s">
        <v>205</v>
      </c>
      <c r="B192" s="85">
        <v>188</v>
      </c>
      <c r="C192" s="234" t="s">
        <v>284</v>
      </c>
      <c r="D192" s="175"/>
      <c r="E192" s="176" t="s">
        <v>4213</v>
      </c>
      <c r="F192" s="176" t="s">
        <v>4028</v>
      </c>
      <c r="G192" s="181" t="s">
        <v>203</v>
      </c>
      <c r="H192" s="175"/>
      <c r="I192" s="175" t="s">
        <v>430</v>
      </c>
      <c r="J192" s="179"/>
      <c r="K192" s="175" t="s">
        <v>177</v>
      </c>
      <c r="L192" s="175" t="s">
        <v>567</v>
      </c>
      <c r="M192" s="175" t="s">
        <v>4210</v>
      </c>
      <c r="N192" s="175"/>
      <c r="O192" s="175" t="s">
        <v>203</v>
      </c>
      <c r="P192" s="175" t="s">
        <v>227</v>
      </c>
      <c r="Q192" s="175"/>
      <c r="R192" s="175" t="s">
        <v>38</v>
      </c>
      <c r="S192" s="175"/>
      <c r="T192" s="178" t="str" cm="1">
        <f t="array" ref="T19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192" s="180">
        <v>21070</v>
      </c>
      <c r="V192" s="179"/>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c r="BM192" s="175"/>
      <c r="BN192" s="175"/>
      <c r="BO192" s="175"/>
      <c r="BP192" s="175"/>
      <c r="BQ192" s="175"/>
      <c r="BR192" s="175"/>
      <c r="BS192" s="175"/>
      <c r="BT192" s="175"/>
      <c r="BU192" s="175"/>
      <c r="BV192" s="175"/>
      <c r="BW192" s="175"/>
      <c r="BX192" s="175"/>
      <c r="BY192" s="175"/>
      <c r="BZ192" s="175"/>
      <c r="CA192" s="175"/>
      <c r="CB192" s="175"/>
      <c r="CC192" s="175"/>
      <c r="CD192" s="175"/>
      <c r="CE192" s="175"/>
      <c r="CF192" s="175"/>
      <c r="CG192" s="175"/>
    </row>
    <row r="193" spans="1:85" s="145" customFormat="1" ht="14.5" customHeight="1">
      <c r="A193" s="85" t="s">
        <v>143</v>
      </c>
      <c r="B193" s="85">
        <v>189</v>
      </c>
      <c r="C193" s="234" t="s">
        <v>142</v>
      </c>
      <c r="D193" s="175"/>
      <c r="E193" s="176" t="s">
        <v>4213</v>
      </c>
      <c r="F193" s="176" t="s">
        <v>4028</v>
      </c>
      <c r="G193" s="178" t="s">
        <v>4158</v>
      </c>
      <c r="H193" s="175"/>
      <c r="I193" s="175" t="s">
        <v>430</v>
      </c>
      <c r="J193" s="179"/>
      <c r="K193" s="175" t="s">
        <v>59</v>
      </c>
      <c r="L193" s="175" t="s">
        <v>103</v>
      </c>
      <c r="M193" s="175" t="s">
        <v>4210</v>
      </c>
      <c r="N193" s="175"/>
      <c r="O193" s="175"/>
      <c r="P193" s="175"/>
      <c r="Q193" s="175"/>
      <c r="R193" s="175" t="s">
        <v>132</v>
      </c>
      <c r="S193" s="175"/>
      <c r="T193" s="178" t="str" cm="1">
        <f t="array" ref="T19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193" s="180">
        <v>2</v>
      </c>
      <c r="V193" s="179"/>
      <c r="W193" s="175"/>
      <c r="X193" s="175"/>
      <c r="Y193" s="175"/>
      <c r="Z193" s="175"/>
      <c r="AA193" s="175"/>
      <c r="AB193" s="175"/>
      <c r="AC193" s="175"/>
      <c r="AD193" s="175"/>
      <c r="AE193" s="175"/>
      <c r="AF193" s="175"/>
      <c r="AG193" s="175"/>
      <c r="AH193" s="175"/>
      <c r="AI193" s="175"/>
      <c r="AJ193" s="175"/>
      <c r="AK193" s="175"/>
      <c r="AL193" s="175"/>
      <c r="AM193" s="175"/>
      <c r="AN193" s="175"/>
      <c r="AO193" s="175"/>
      <c r="AP193" s="175"/>
      <c r="AQ193" s="175"/>
      <c r="AR193" s="175"/>
      <c r="AS193" s="175"/>
      <c r="AT193" s="175"/>
      <c r="AU193" s="175"/>
      <c r="AV193" s="175"/>
      <c r="AW193" s="175"/>
      <c r="AX193" s="175"/>
      <c r="AY193" s="175"/>
      <c r="AZ193" s="175"/>
      <c r="BA193" s="175"/>
      <c r="BB193" s="175"/>
      <c r="BC193" s="175"/>
      <c r="BD193" s="175"/>
      <c r="BE193" s="175"/>
      <c r="BF193" s="175"/>
      <c r="BG193" s="175"/>
      <c r="BH193" s="175"/>
      <c r="BI193" s="175"/>
      <c r="BJ193" s="175"/>
      <c r="BK193" s="175"/>
      <c r="BL193" s="175"/>
      <c r="BM193" s="175"/>
      <c r="BN193" s="175"/>
      <c r="BO193" s="175"/>
      <c r="BP193" s="175"/>
      <c r="BQ193" s="175"/>
      <c r="BR193" s="175"/>
      <c r="BS193" s="175"/>
      <c r="BT193" s="175"/>
      <c r="BU193" s="175"/>
      <c r="BV193" s="175"/>
      <c r="BW193" s="175"/>
      <c r="BX193" s="175"/>
      <c r="BY193" s="175"/>
      <c r="BZ193" s="175"/>
      <c r="CA193" s="175"/>
      <c r="CB193" s="175"/>
      <c r="CC193" s="175"/>
      <c r="CD193" s="175"/>
      <c r="CE193" s="175"/>
      <c r="CF193" s="175"/>
      <c r="CG193" s="175"/>
    </row>
    <row r="194" spans="1:85" s="145" customFormat="1" ht="14.5" customHeight="1">
      <c r="A194" s="85" t="s">
        <v>87</v>
      </c>
      <c r="B194" s="85">
        <v>190</v>
      </c>
      <c r="C194" s="234" t="s">
        <v>92</v>
      </c>
      <c r="D194" s="175" t="s">
        <v>91</v>
      </c>
      <c r="E194" s="176" t="s">
        <v>4213</v>
      </c>
      <c r="F194" s="176" t="s">
        <v>4028</v>
      </c>
      <c r="G194" s="178" t="s">
        <v>4151</v>
      </c>
      <c r="H194" s="175"/>
      <c r="I194" s="175" t="s">
        <v>430</v>
      </c>
      <c r="J194" s="179"/>
      <c r="K194" s="175" t="s">
        <v>53</v>
      </c>
      <c r="L194" s="175" t="s">
        <v>87</v>
      </c>
      <c r="M194" s="175" t="s">
        <v>4210</v>
      </c>
      <c r="N194" s="175"/>
      <c r="O194" s="175"/>
      <c r="P194" s="175"/>
      <c r="Q194" s="175"/>
      <c r="R194" s="175" t="s">
        <v>25</v>
      </c>
      <c r="S194" s="175"/>
      <c r="T194" s="178" t="str" cm="1">
        <f t="array" ref="T19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94" s="180">
        <v>600</v>
      </c>
      <c r="V194" s="179"/>
      <c r="W194" s="175"/>
      <c r="X194" s="175"/>
      <c r="Y194" s="175"/>
      <c r="Z194" s="175"/>
      <c r="AA194" s="175"/>
      <c r="AB194" s="175"/>
      <c r="AC194" s="175"/>
      <c r="AD194" s="175"/>
      <c r="AE194" s="175"/>
      <c r="AF194" s="175"/>
      <c r="AG194" s="175"/>
      <c r="AH194" s="175"/>
      <c r="AI194" s="175"/>
      <c r="AJ194" s="175"/>
      <c r="AK194" s="175"/>
      <c r="AL194" s="175"/>
      <c r="AM194" s="175"/>
      <c r="AN194" s="175"/>
      <c r="AO194" s="175"/>
      <c r="AP194" s="175"/>
      <c r="AQ194" s="175"/>
      <c r="AR194" s="175"/>
      <c r="AS194" s="175"/>
      <c r="AT194" s="175"/>
      <c r="AU194" s="175"/>
      <c r="AV194" s="175"/>
      <c r="AW194" s="175"/>
      <c r="AX194" s="175"/>
      <c r="AY194" s="175"/>
      <c r="AZ194" s="175"/>
      <c r="BA194" s="175"/>
      <c r="BB194" s="175"/>
      <c r="BC194" s="175"/>
      <c r="BD194" s="175"/>
      <c r="BE194" s="175"/>
      <c r="BF194" s="175"/>
      <c r="BG194" s="175"/>
      <c r="BH194" s="175"/>
      <c r="BI194" s="175"/>
      <c r="BJ194" s="175"/>
      <c r="BK194" s="175"/>
      <c r="BL194" s="175"/>
      <c r="BM194" s="175"/>
      <c r="BN194" s="175"/>
      <c r="BO194" s="175"/>
      <c r="BP194" s="175"/>
      <c r="BQ194" s="175"/>
      <c r="BR194" s="175"/>
      <c r="BS194" s="175"/>
      <c r="BT194" s="175"/>
      <c r="BU194" s="175"/>
      <c r="BV194" s="175"/>
      <c r="BW194" s="175"/>
      <c r="BX194" s="175"/>
      <c r="BY194" s="177" t="s">
        <v>925</v>
      </c>
      <c r="BZ194" s="175"/>
      <c r="CA194" s="175"/>
      <c r="CB194" s="175"/>
      <c r="CC194" s="175"/>
      <c r="CD194" s="175"/>
      <c r="CE194" s="175"/>
      <c r="CF194" s="175"/>
      <c r="CG194" s="175"/>
    </row>
    <row r="195" spans="1:85" s="145" customFormat="1" ht="14.5" customHeight="1">
      <c r="A195" s="85" t="s">
        <v>87</v>
      </c>
      <c r="B195" s="85">
        <v>191</v>
      </c>
      <c r="C195" s="234" t="s">
        <v>94</v>
      </c>
      <c r="D195" s="175" t="s">
        <v>93</v>
      </c>
      <c r="E195" s="176" t="s">
        <v>4213</v>
      </c>
      <c r="F195" s="176" t="s">
        <v>4028</v>
      </c>
      <c r="G195" s="178" t="s">
        <v>224</v>
      </c>
      <c r="H195" s="175">
        <v>2</v>
      </c>
      <c r="I195" s="175" t="s">
        <v>430</v>
      </c>
      <c r="J195" s="179"/>
      <c r="K195" s="175" t="s">
        <v>53</v>
      </c>
      <c r="L195" s="175" t="s">
        <v>87</v>
      </c>
      <c r="M195" s="175" t="s">
        <v>4210</v>
      </c>
      <c r="N195" s="175"/>
      <c r="O195" s="175" t="s">
        <v>224</v>
      </c>
      <c r="P195" s="175"/>
      <c r="Q195" s="175"/>
      <c r="R195" s="175" t="s">
        <v>25</v>
      </c>
      <c r="S195" s="175"/>
      <c r="T195" s="178" t="str" cm="1">
        <f t="array" ref="T19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195" s="180">
        <v>600</v>
      </c>
      <c r="V195" s="179"/>
      <c r="W195" s="175"/>
      <c r="X195" s="175"/>
      <c r="Y195" s="175"/>
      <c r="Z195" s="175"/>
      <c r="AA195" s="175"/>
      <c r="AB195" s="175"/>
      <c r="AC195" s="175"/>
      <c r="AD195" s="175"/>
      <c r="AE195" s="175"/>
      <c r="AF195" s="175"/>
      <c r="AG195" s="175"/>
      <c r="AH195" s="175"/>
      <c r="AI195" s="175"/>
      <c r="AJ195" s="175"/>
      <c r="AK195" s="175"/>
      <c r="AL195" s="175"/>
      <c r="AM195" s="175"/>
      <c r="AN195" s="175"/>
      <c r="AO195" s="175"/>
      <c r="AP195" s="175"/>
      <c r="AQ195" s="175"/>
      <c r="AR195" s="175"/>
      <c r="AS195" s="175"/>
      <c r="AT195" s="175"/>
      <c r="AU195" s="175"/>
      <c r="AV195" s="175"/>
      <c r="AW195" s="175"/>
      <c r="AX195" s="175"/>
      <c r="AY195" s="175"/>
      <c r="AZ195" s="175"/>
      <c r="BA195" s="175"/>
      <c r="BB195" s="175"/>
      <c r="BC195" s="175"/>
      <c r="BD195" s="175"/>
      <c r="BE195" s="175"/>
      <c r="BF195" s="175"/>
      <c r="BG195" s="175"/>
      <c r="BH195" s="175"/>
      <c r="BI195" s="175"/>
      <c r="BJ195" s="175"/>
      <c r="BK195" s="175"/>
      <c r="BL195" s="175"/>
      <c r="BM195" s="175"/>
      <c r="BN195" s="175"/>
      <c r="BO195" s="175"/>
      <c r="BP195" s="175"/>
      <c r="BQ195" s="175"/>
      <c r="BR195" s="175"/>
      <c r="BS195" s="175"/>
      <c r="BT195" s="175"/>
      <c r="BU195" s="175"/>
      <c r="BV195" s="175"/>
      <c r="BW195" s="175"/>
      <c r="BX195" s="175"/>
      <c r="BY195" s="177" t="s">
        <v>925</v>
      </c>
      <c r="BZ195" s="175"/>
      <c r="CA195" s="175"/>
      <c r="CB195" s="175"/>
      <c r="CC195" s="175"/>
      <c r="CD195" s="175"/>
      <c r="CE195" s="175"/>
      <c r="CF195" s="175"/>
      <c r="CG195" s="175"/>
    </row>
    <row r="196" spans="1:85" s="145" customFormat="1" ht="14.5" customHeight="1">
      <c r="A196" s="85" t="s">
        <v>910</v>
      </c>
      <c r="B196" s="85">
        <v>192</v>
      </c>
      <c r="C196" s="192" t="s">
        <v>801</v>
      </c>
      <c r="D196" s="80" t="s">
        <v>802</v>
      </c>
      <c r="E196" s="177" t="s">
        <v>4213</v>
      </c>
      <c r="F196" s="176" t="s">
        <v>4028</v>
      </c>
      <c r="G196" s="178" t="s">
        <v>224</v>
      </c>
      <c r="H196" s="80"/>
      <c r="I196" s="177" t="s">
        <v>4159</v>
      </c>
      <c r="J196" s="80"/>
      <c r="K196" s="80" t="s">
        <v>893</v>
      </c>
      <c r="L196" s="80" t="s">
        <v>676</v>
      </c>
      <c r="M196" s="80" t="s">
        <v>4212</v>
      </c>
      <c r="N196" s="80" t="s">
        <v>676</v>
      </c>
      <c r="O196" s="80" t="s">
        <v>715</v>
      </c>
      <c r="P196" s="80"/>
      <c r="Q196" s="80"/>
      <c r="R196" s="80"/>
      <c r="S196" s="80"/>
      <c r="T196" s="178" t="str" cm="1">
        <f t="array" ref="T19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96" s="206">
        <v>350</v>
      </c>
      <c r="V196" s="80"/>
      <c r="W196" s="80"/>
      <c r="X196" s="80"/>
      <c r="Y196" s="80"/>
      <c r="Z196" s="80"/>
      <c r="AA196" s="80"/>
      <c r="AB196" s="80"/>
      <c r="AC196" s="80"/>
      <c r="AD196" s="80"/>
      <c r="AE196" s="80"/>
      <c r="AF196" s="80"/>
      <c r="AG196" s="80"/>
      <c r="AH196" s="80" t="s">
        <v>804</v>
      </c>
      <c r="AI196" s="80"/>
      <c r="AJ196" s="80"/>
      <c r="AK196" s="80"/>
      <c r="AL196" s="80"/>
      <c r="AM196" s="80"/>
      <c r="AN196" s="80"/>
      <c r="AO196" s="80"/>
      <c r="AP196" s="175"/>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80"/>
      <c r="CD196" s="80"/>
      <c r="CE196" s="80"/>
      <c r="CF196" s="80"/>
      <c r="CG196" s="80"/>
    </row>
    <row r="197" spans="1:85" s="145" customFormat="1" ht="14.5" customHeight="1">
      <c r="A197" s="85" t="s">
        <v>205</v>
      </c>
      <c r="B197" s="85">
        <v>193</v>
      </c>
      <c r="C197" s="234" t="s">
        <v>260</v>
      </c>
      <c r="D197" s="175"/>
      <c r="E197" s="176" t="s">
        <v>4213</v>
      </c>
      <c r="F197" s="176" t="s">
        <v>4028</v>
      </c>
      <c r="G197" s="181" t="s">
        <v>203</v>
      </c>
      <c r="H197" s="175"/>
      <c r="I197" s="175" t="s">
        <v>430</v>
      </c>
      <c r="J197" s="179"/>
      <c r="K197" s="175" t="s">
        <v>80</v>
      </c>
      <c r="L197" s="175" t="s">
        <v>579</v>
      </c>
      <c r="M197" s="175" t="s">
        <v>4210</v>
      </c>
      <c r="N197" s="175"/>
      <c r="O197" s="175" t="s">
        <v>203</v>
      </c>
      <c r="P197" s="175" t="s">
        <v>227</v>
      </c>
      <c r="Q197" s="175"/>
      <c r="R197" s="175" t="s">
        <v>63</v>
      </c>
      <c r="S197" s="175"/>
      <c r="T197" s="178" t="str" cm="1">
        <f t="array" ref="T19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97" s="180">
        <v>447</v>
      </c>
      <c r="V197" s="179"/>
      <c r="W197" s="175"/>
      <c r="X197" s="175"/>
      <c r="Y197" s="175"/>
      <c r="Z197" s="175"/>
      <c r="AA197" s="175"/>
      <c r="AB197" s="175"/>
      <c r="AC197" s="175"/>
      <c r="AD197" s="175"/>
      <c r="AE197" s="175"/>
      <c r="AF197" s="175"/>
      <c r="AG197" s="175"/>
      <c r="AH197" s="175"/>
      <c r="AI197" s="175"/>
      <c r="AJ197" s="175"/>
      <c r="AK197" s="175"/>
      <c r="AL197" s="175"/>
      <c r="AM197" s="175"/>
      <c r="AN197" s="175"/>
      <c r="AO197" s="175"/>
      <c r="AP197" s="175"/>
      <c r="AQ197" s="175"/>
      <c r="AR197" s="175"/>
      <c r="AS197" s="175"/>
      <c r="AT197" s="175"/>
      <c r="AU197" s="175"/>
      <c r="AV197" s="175"/>
      <c r="AW197" s="175"/>
      <c r="AX197" s="175"/>
      <c r="AY197" s="175"/>
      <c r="AZ197" s="175"/>
      <c r="BA197" s="175"/>
      <c r="BB197" s="175"/>
      <c r="BC197" s="175"/>
      <c r="BD197" s="175"/>
      <c r="BE197" s="175"/>
      <c r="BF197" s="175"/>
      <c r="BG197" s="175"/>
      <c r="BH197" s="175"/>
      <c r="BI197" s="175"/>
      <c r="BJ197" s="175"/>
      <c r="BK197" s="175"/>
      <c r="BL197" s="175"/>
      <c r="BM197" s="175"/>
      <c r="BN197" s="175"/>
      <c r="BO197" s="175"/>
      <c r="BP197" s="175"/>
      <c r="BQ197" s="175"/>
      <c r="BR197" s="175"/>
      <c r="BS197" s="175"/>
      <c r="BT197" s="175"/>
      <c r="BU197" s="175"/>
      <c r="BV197" s="175"/>
      <c r="BW197" s="175"/>
      <c r="BX197" s="175"/>
      <c r="BY197" s="175"/>
      <c r="BZ197" s="175"/>
      <c r="CA197" s="175"/>
      <c r="CB197" s="175"/>
      <c r="CC197" s="175"/>
      <c r="CD197" s="175"/>
      <c r="CE197" s="175"/>
      <c r="CF197" s="175"/>
      <c r="CG197" s="175"/>
    </row>
    <row r="198" spans="1:85" s="145" customFormat="1" ht="14.5" customHeight="1">
      <c r="A198" s="85" t="s">
        <v>909</v>
      </c>
      <c r="B198" s="85">
        <v>194</v>
      </c>
      <c r="C198" s="234" t="s">
        <v>2128</v>
      </c>
      <c r="D198" s="175" t="s">
        <v>2129</v>
      </c>
      <c r="E198" s="176" t="s">
        <v>4213</v>
      </c>
      <c r="F198" s="176" t="s">
        <v>4028</v>
      </c>
      <c r="G198" s="181" t="s">
        <v>203</v>
      </c>
      <c r="H198" s="175"/>
      <c r="I198" s="175" t="s">
        <v>430</v>
      </c>
      <c r="J198" s="175"/>
      <c r="K198" s="175"/>
      <c r="L198" s="175" t="s">
        <v>2130</v>
      </c>
      <c r="M198" s="175" t="s">
        <v>4210</v>
      </c>
      <c r="N198" s="175" t="s">
        <v>2321</v>
      </c>
      <c r="O198" s="175" t="s">
        <v>2131</v>
      </c>
      <c r="P198" s="175" t="s">
        <v>2132</v>
      </c>
      <c r="Q198" s="175"/>
      <c r="R198" s="175" t="s">
        <v>2133</v>
      </c>
      <c r="S198" s="175"/>
      <c r="T198" s="178" t="str" cm="1">
        <f t="array" ref="T19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198" s="180">
        <v>165</v>
      </c>
      <c r="V198" s="179"/>
      <c r="W198" s="175"/>
      <c r="X198" s="175"/>
      <c r="Y198" s="175"/>
      <c r="Z198" s="175" t="s">
        <v>1771</v>
      </c>
      <c r="AA198" s="175" t="s">
        <v>2134</v>
      </c>
      <c r="AB198" s="175"/>
      <c r="AC198" s="175" t="s">
        <v>2137</v>
      </c>
      <c r="AD198" s="175"/>
      <c r="AE198" s="175"/>
      <c r="AF198" s="175"/>
      <c r="AG198" s="175"/>
      <c r="AH198" s="175" t="s">
        <v>2138</v>
      </c>
      <c r="AI198" s="175" t="s">
        <v>2139</v>
      </c>
      <c r="AJ198" s="175"/>
      <c r="AK198" s="175"/>
      <c r="AL198" s="175"/>
      <c r="AM198" s="175"/>
      <c r="AN198" s="175"/>
      <c r="AO198" s="175"/>
      <c r="AP198" s="175"/>
      <c r="AQ198" s="175"/>
      <c r="AR198" s="175"/>
      <c r="AS198" s="175"/>
      <c r="AT198" s="175"/>
      <c r="AU198" s="175"/>
      <c r="AV198" s="175"/>
      <c r="AW198" s="175"/>
      <c r="AX198" s="175" t="s">
        <v>2147</v>
      </c>
      <c r="AY198" s="175"/>
      <c r="AZ198" s="175"/>
      <c r="BA198" s="175"/>
      <c r="BB198" s="175"/>
      <c r="BC198" s="175"/>
      <c r="BD198" s="175"/>
      <c r="BE198" s="175"/>
      <c r="BF198" s="175"/>
      <c r="BG198" s="175" t="s">
        <v>1773</v>
      </c>
      <c r="BH198" s="175" t="s">
        <v>2136</v>
      </c>
      <c r="BI198" s="175"/>
      <c r="BJ198" s="175"/>
      <c r="BK198" s="175"/>
      <c r="BL198" s="175"/>
      <c r="BM198" s="175"/>
      <c r="BN198" s="175"/>
      <c r="BO198" s="175"/>
      <c r="BP198" s="175"/>
      <c r="BQ198" s="175"/>
      <c r="BR198" s="175"/>
      <c r="BS198" s="175"/>
      <c r="BT198" s="175"/>
      <c r="BU198" s="175"/>
      <c r="BV198" s="175"/>
      <c r="BW198" s="175"/>
      <c r="BX198" s="175"/>
      <c r="BY198" s="177" t="s">
        <v>925</v>
      </c>
      <c r="BZ198" s="175" t="s">
        <v>2149</v>
      </c>
      <c r="CA198" s="175" t="s">
        <v>1783</v>
      </c>
      <c r="CB198" s="175" t="s">
        <v>1784</v>
      </c>
      <c r="CC198" s="175" t="s">
        <v>1785</v>
      </c>
      <c r="CD198" s="175" t="s">
        <v>1786</v>
      </c>
      <c r="CE198" s="175" t="s">
        <v>1787</v>
      </c>
      <c r="CF198" s="175"/>
      <c r="CG198" s="175" t="s">
        <v>1788</v>
      </c>
    </row>
    <row r="199" spans="1:85" s="145" customFormat="1" ht="14.5" customHeight="1">
      <c r="A199" s="85" t="s">
        <v>82</v>
      </c>
      <c r="B199" s="85">
        <v>195</v>
      </c>
      <c r="C199" s="234" t="s">
        <v>186</v>
      </c>
      <c r="D199" s="175"/>
      <c r="E199" s="176" t="s">
        <v>4213</v>
      </c>
      <c r="F199" s="176" t="s">
        <v>4028</v>
      </c>
      <c r="G199" s="178" t="s">
        <v>4158</v>
      </c>
      <c r="H199" s="175"/>
      <c r="I199" s="175" t="s">
        <v>430</v>
      </c>
      <c r="J199" s="179"/>
      <c r="K199" s="175" t="s">
        <v>26</v>
      </c>
      <c r="L199" s="175" t="s">
        <v>594</v>
      </c>
      <c r="M199" s="175" t="s">
        <v>4209</v>
      </c>
      <c r="N199" s="175"/>
      <c r="O199" s="175" t="s">
        <v>185</v>
      </c>
      <c r="P199" s="175"/>
      <c r="Q199" s="175"/>
      <c r="R199" s="175"/>
      <c r="S199" s="175"/>
      <c r="T199" s="178" t="str" cm="1">
        <f t="array" ref="T19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199" s="180">
        <v>68.44</v>
      </c>
      <c r="V199" s="179"/>
      <c r="W199" s="175"/>
      <c r="X199" s="175"/>
      <c r="Y199" s="175"/>
      <c r="Z199" s="175"/>
      <c r="AA199" s="175"/>
      <c r="AB199" s="175"/>
      <c r="AC199" s="175"/>
      <c r="AD199" s="175"/>
      <c r="AE199" s="175"/>
      <c r="AF199" s="175"/>
      <c r="AG199" s="175"/>
      <c r="AH199" s="175"/>
      <c r="AI199" s="175"/>
      <c r="AJ199" s="175"/>
      <c r="AK199" s="175"/>
      <c r="AL199" s="175"/>
      <c r="AM199" s="175"/>
      <c r="AN199" s="175"/>
      <c r="AO199" s="175"/>
      <c r="AP199" s="175"/>
      <c r="AQ199" s="175"/>
      <c r="AR199" s="175"/>
      <c r="AS199" s="175"/>
      <c r="AT199" s="175"/>
      <c r="AU199" s="175"/>
      <c r="AV199" s="175"/>
      <c r="AW199" s="175"/>
      <c r="AX199" s="175"/>
      <c r="AY199" s="175"/>
      <c r="AZ199" s="175"/>
      <c r="BA199" s="175"/>
      <c r="BB199" s="175"/>
      <c r="BC199" s="175"/>
      <c r="BD199" s="175"/>
      <c r="BE199" s="175"/>
      <c r="BF199" s="175"/>
      <c r="BG199" s="175"/>
      <c r="BH199" s="175"/>
      <c r="BI199" s="175"/>
      <c r="BJ199" s="175"/>
      <c r="BK199" s="175"/>
      <c r="BL199" s="175"/>
      <c r="BM199" s="175"/>
      <c r="BN199" s="175"/>
      <c r="BO199" s="175"/>
      <c r="BP199" s="175"/>
      <c r="BQ199" s="175"/>
      <c r="BR199" s="175"/>
      <c r="BS199" s="175"/>
      <c r="BT199" s="175"/>
      <c r="BU199" s="175"/>
      <c r="BV199" s="175"/>
      <c r="BW199" s="175"/>
      <c r="BX199" s="175"/>
      <c r="BY199" s="175"/>
      <c r="BZ199" s="175"/>
      <c r="CA199" s="175"/>
      <c r="CB199" s="175"/>
      <c r="CC199" s="175"/>
      <c r="CD199" s="175"/>
      <c r="CE199" s="175"/>
      <c r="CF199" s="175"/>
      <c r="CG199" s="175"/>
    </row>
    <row r="200" spans="1:85" s="145" customFormat="1" ht="14.5" customHeight="1">
      <c r="A200" s="85" t="s">
        <v>910</v>
      </c>
      <c r="B200" s="85">
        <v>196</v>
      </c>
      <c r="C200" s="234" t="s">
        <v>681</v>
      </c>
      <c r="D200" s="175" t="s">
        <v>684</v>
      </c>
      <c r="E200" s="176" t="s">
        <v>1041</v>
      </c>
      <c r="F200" s="176" t="s">
        <v>3515</v>
      </c>
      <c r="G200" s="178" t="s">
        <v>4151</v>
      </c>
      <c r="H200" s="175"/>
      <c r="I200" s="177" t="s">
        <v>4159</v>
      </c>
      <c r="J200" s="175"/>
      <c r="K200" s="175" t="s">
        <v>893</v>
      </c>
      <c r="L200" s="175" t="s">
        <v>676</v>
      </c>
      <c r="M200" s="80" t="s">
        <v>4212</v>
      </c>
      <c r="N200" s="175"/>
      <c r="O200" s="80" t="s">
        <v>629</v>
      </c>
      <c r="P200" s="175"/>
      <c r="Q200" s="175"/>
      <c r="R200" s="175"/>
      <c r="S200" s="224" t="s">
        <v>3975</v>
      </c>
      <c r="T200" s="178" t="str" cm="1">
        <f t="array" ref="T20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0" s="180">
        <v>3.5</v>
      </c>
      <c r="V200" s="175"/>
      <c r="W200" s="175"/>
      <c r="X200" s="175"/>
      <c r="Y200" s="175"/>
      <c r="Z200" s="175"/>
      <c r="AA200" s="175"/>
      <c r="AB200" s="175"/>
      <c r="AC200" s="175"/>
      <c r="AD200" s="175" t="s">
        <v>3976</v>
      </c>
      <c r="AE200" s="175"/>
      <c r="AF200" s="175"/>
      <c r="AG200" s="175"/>
      <c r="AH200" s="175" t="s">
        <v>3975</v>
      </c>
      <c r="AI200" s="175" t="s">
        <v>3975</v>
      </c>
      <c r="AJ200" s="175"/>
      <c r="AK200" s="175"/>
      <c r="AL200" s="175"/>
      <c r="AM200" s="175"/>
      <c r="AN200" s="175"/>
      <c r="AO200" s="175"/>
      <c r="AP200" s="175" t="s">
        <v>27</v>
      </c>
      <c r="AQ200" s="175" t="s">
        <v>1369</v>
      </c>
      <c r="AR200" s="175"/>
      <c r="AS200" s="175" t="s">
        <v>1485</v>
      </c>
      <c r="AT200" s="175">
        <v>2025</v>
      </c>
      <c r="AU200" s="175" t="s">
        <v>3977</v>
      </c>
      <c r="AV200" s="175"/>
      <c r="AW200" s="175"/>
      <c r="AX200" s="175"/>
      <c r="AY200" s="175"/>
      <c r="AZ200" s="175"/>
      <c r="BA200" s="175"/>
      <c r="BB200" s="175"/>
      <c r="BC200" s="175"/>
      <c r="BD200" s="175"/>
      <c r="BE200" s="175"/>
      <c r="BF200" s="175"/>
      <c r="BG200" s="175"/>
      <c r="BH200" s="175"/>
      <c r="BI200" s="175"/>
      <c r="BJ200" s="175"/>
      <c r="BK200" s="175"/>
      <c r="BL200" s="175"/>
      <c r="BM200" s="175"/>
      <c r="BN200" s="175"/>
      <c r="BO200" s="175"/>
      <c r="BP200" s="175"/>
      <c r="BQ200" s="175"/>
      <c r="BR200" s="175"/>
      <c r="BS200" s="175"/>
      <c r="BT200" s="175"/>
      <c r="BU200" s="175"/>
      <c r="BV200" s="175"/>
      <c r="BW200" s="175"/>
      <c r="BX200" s="175"/>
      <c r="BY200" s="177" t="s">
        <v>925</v>
      </c>
      <c r="BZ200" s="175" t="s">
        <v>3980</v>
      </c>
      <c r="CA200" s="183" t="s">
        <v>3978</v>
      </c>
      <c r="CB200" s="175"/>
      <c r="CC200" s="175" t="s">
        <v>3979</v>
      </c>
      <c r="CD200" s="175"/>
      <c r="CE200" s="175"/>
      <c r="CF200" s="175"/>
      <c r="CG200" s="175"/>
    </row>
    <row r="201" spans="1:85" s="145" customFormat="1" ht="14.5" customHeight="1">
      <c r="A201" s="85" t="s">
        <v>910</v>
      </c>
      <c r="B201" s="85">
        <v>197</v>
      </c>
      <c r="C201" s="192" t="s">
        <v>777</v>
      </c>
      <c r="D201" s="80" t="s">
        <v>778</v>
      </c>
      <c r="E201" s="177" t="s">
        <v>4213</v>
      </c>
      <c r="F201" s="176" t="s">
        <v>4028</v>
      </c>
      <c r="G201" s="178" t="s">
        <v>224</v>
      </c>
      <c r="H201" s="80"/>
      <c r="I201" s="177" t="s">
        <v>4159</v>
      </c>
      <c r="J201" s="80"/>
      <c r="K201" s="80" t="s">
        <v>894</v>
      </c>
      <c r="L201" s="80" t="s">
        <v>747</v>
      </c>
      <c r="M201" s="80" t="s">
        <v>4210</v>
      </c>
      <c r="N201" s="80" t="s">
        <v>747</v>
      </c>
      <c r="O201" s="80" t="s">
        <v>715</v>
      </c>
      <c r="P201" s="80"/>
      <c r="Q201" s="80"/>
      <c r="R201" s="80"/>
      <c r="S201" s="80"/>
      <c r="T201" s="178" t="str" cm="1">
        <f t="array" ref="T20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1" s="206">
        <v>10</v>
      </c>
      <c r="V201" s="80"/>
      <c r="W201" s="80"/>
      <c r="X201" s="80"/>
      <c r="Y201" s="80"/>
      <c r="Z201" s="80"/>
      <c r="AA201" s="80"/>
      <c r="AB201" s="80"/>
      <c r="AC201" s="80"/>
      <c r="AD201" s="80"/>
      <c r="AE201" s="80"/>
      <c r="AF201" s="80"/>
      <c r="AG201" s="80"/>
      <c r="AH201" s="80"/>
      <c r="AI201" s="80"/>
      <c r="AJ201" s="80"/>
      <c r="AK201" s="80"/>
      <c r="AL201" s="80"/>
      <c r="AM201" s="80"/>
      <c r="AN201" s="80"/>
      <c r="AO201" s="80"/>
      <c r="AP201" s="175"/>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80"/>
      <c r="CD201" s="80"/>
      <c r="CE201" s="80"/>
      <c r="CF201" s="80"/>
      <c r="CG201" s="80"/>
    </row>
    <row r="202" spans="1:85" s="145" customFormat="1" ht="14.5" customHeight="1">
      <c r="A202" s="85" t="s">
        <v>909</v>
      </c>
      <c r="B202" s="85">
        <v>198</v>
      </c>
      <c r="C202" s="234" t="s">
        <v>504</v>
      </c>
      <c r="D202" s="187" t="s">
        <v>949</v>
      </c>
      <c r="E202" s="176" t="s">
        <v>4213</v>
      </c>
      <c r="F202" s="176" t="s">
        <v>3516</v>
      </c>
      <c r="G202" s="178" t="s">
        <v>4164</v>
      </c>
      <c r="H202" s="175"/>
      <c r="I202" s="175" t="s">
        <v>430</v>
      </c>
      <c r="J202" s="80" t="s">
        <v>950</v>
      </c>
      <c r="K202" s="80" t="s">
        <v>951</v>
      </c>
      <c r="L202" s="80" t="s">
        <v>952</v>
      </c>
      <c r="M202" s="175" t="s">
        <v>4210</v>
      </c>
      <c r="N202" s="80" t="s">
        <v>3129</v>
      </c>
      <c r="O202" s="80" t="s">
        <v>432</v>
      </c>
      <c r="P202" s="80" t="s">
        <v>509</v>
      </c>
      <c r="Q202" s="80" t="s">
        <v>953</v>
      </c>
      <c r="R202" s="80" t="s">
        <v>499</v>
      </c>
      <c r="S202" s="80" t="s">
        <v>511</v>
      </c>
      <c r="T202" s="178" t="str" cm="1">
        <f t="array" ref="T20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02" s="186">
        <v>500</v>
      </c>
      <c r="V202" s="80"/>
      <c r="W202" s="80" t="s">
        <v>493</v>
      </c>
      <c r="X202" s="80" t="s">
        <v>513</v>
      </c>
      <c r="Y202" s="80" t="s">
        <v>514</v>
      </c>
      <c r="Z202" s="80" t="s">
        <v>515</v>
      </c>
      <c r="AA202" s="80"/>
      <c r="AB202" s="80">
        <v>0</v>
      </c>
      <c r="AC202" s="80" t="s">
        <v>516</v>
      </c>
      <c r="AD202" s="80">
        <v>0</v>
      </c>
      <c r="AE202" s="80" t="s">
        <v>517</v>
      </c>
      <c r="AF202" s="80" t="s">
        <v>539</v>
      </c>
      <c r="AG202" s="80" t="s">
        <v>539</v>
      </c>
      <c r="AH202" s="80" t="s">
        <v>518</v>
      </c>
      <c r="AI202" s="80">
        <v>0</v>
      </c>
      <c r="AJ202" s="80" t="e">
        <v>#N/A</v>
      </c>
      <c r="AK202" s="80">
        <v>0</v>
      </c>
      <c r="AL202" s="80" t="s">
        <v>450</v>
      </c>
      <c r="AM202" s="80">
        <v>0</v>
      </c>
      <c r="AN202" s="80"/>
      <c r="AO202" s="80"/>
      <c r="AP202" s="175" t="s">
        <v>27</v>
      </c>
      <c r="AQ202" s="80"/>
      <c r="AR202" s="80"/>
      <c r="AS202" s="80"/>
      <c r="AT202" s="80"/>
      <c r="AU202" s="80"/>
      <c r="AV202" s="80"/>
      <c r="AW202" s="80"/>
      <c r="AX202" s="80"/>
      <c r="AY202" s="80"/>
      <c r="AZ202" s="80" t="s">
        <v>954</v>
      </c>
      <c r="BA202" s="187" t="s">
        <v>519</v>
      </c>
      <c r="BB202" s="80" t="s">
        <v>520</v>
      </c>
      <c r="BC202" s="80" t="s">
        <v>502</v>
      </c>
      <c r="BD202" s="80" t="s">
        <v>521</v>
      </c>
      <c r="BE202" s="80" t="s">
        <v>955</v>
      </c>
      <c r="BF202" s="80" t="s">
        <v>522</v>
      </c>
      <c r="BG202" s="80" t="s">
        <v>502</v>
      </c>
      <c r="BH202" s="80" t="s">
        <v>521</v>
      </c>
      <c r="BI202" s="80" t="s">
        <v>523</v>
      </c>
      <c r="BJ202" s="80" t="s">
        <v>524</v>
      </c>
      <c r="BK202" s="80"/>
      <c r="BL202" s="80"/>
      <c r="BM202" s="80"/>
      <c r="BN202" s="80"/>
      <c r="BO202" s="80"/>
      <c r="BP202" s="80"/>
      <c r="BQ202" s="80"/>
      <c r="BR202" s="80"/>
      <c r="BS202" s="80"/>
      <c r="BT202" s="80" t="s">
        <v>447</v>
      </c>
      <c r="BU202" s="80" t="s">
        <v>525</v>
      </c>
      <c r="BV202" s="80" t="s">
        <v>956</v>
      </c>
      <c r="BW202" s="80" t="s">
        <v>502</v>
      </c>
      <c r="BX202" s="80" t="s">
        <v>521</v>
      </c>
      <c r="BY202" s="80" t="s">
        <v>103</v>
      </c>
      <c r="BZ202" s="80" t="s">
        <v>3038</v>
      </c>
      <c r="CA202" s="80" t="s">
        <v>957</v>
      </c>
      <c r="CB202" s="80" t="s">
        <v>471</v>
      </c>
      <c r="CC202" s="80" t="s">
        <v>3039</v>
      </c>
      <c r="CD202" s="80" t="s">
        <v>958</v>
      </c>
      <c r="CE202" s="80" t="s">
        <v>526</v>
      </c>
      <c r="CF202" s="80" t="s">
        <v>462</v>
      </c>
      <c r="CG202" s="80" t="s">
        <v>527</v>
      </c>
    </row>
    <row r="203" spans="1:85" s="145" customFormat="1" ht="14.5" customHeight="1">
      <c r="A203" s="85" t="s">
        <v>909</v>
      </c>
      <c r="B203" s="85">
        <v>199</v>
      </c>
      <c r="C203" s="192" t="s">
        <v>559</v>
      </c>
      <c r="D203" s="237" t="s">
        <v>913</v>
      </c>
      <c r="E203" s="176" t="s">
        <v>4213</v>
      </c>
      <c r="F203" s="176" t="s">
        <v>3516</v>
      </c>
      <c r="G203" s="178" t="s">
        <v>4158</v>
      </c>
      <c r="H203" s="80"/>
      <c r="I203" s="177" t="s">
        <v>430</v>
      </c>
      <c r="J203" s="80" t="s">
        <v>959</v>
      </c>
      <c r="K203" s="220" t="s">
        <v>213</v>
      </c>
      <c r="L203" s="175" t="s">
        <v>471</v>
      </c>
      <c r="M203" s="175" t="s">
        <v>4209</v>
      </c>
      <c r="N203" s="80" t="s">
        <v>960</v>
      </c>
      <c r="O203" s="220" t="s">
        <v>510</v>
      </c>
      <c r="P203" s="80" t="s">
        <v>961</v>
      </c>
      <c r="Q203" s="80" t="s">
        <v>962</v>
      </c>
      <c r="R203" s="80" t="s">
        <v>963</v>
      </c>
      <c r="S203" s="80" t="s">
        <v>964</v>
      </c>
      <c r="T203" s="178" t="str" cm="1">
        <f t="array" ref="T20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03" s="222">
        <v>20</v>
      </c>
      <c r="V203" s="80"/>
      <c r="W203" s="80" t="s">
        <v>493</v>
      </c>
      <c r="X203" s="80" t="s">
        <v>965</v>
      </c>
      <c r="Y203" s="80" t="s">
        <v>966</v>
      </c>
      <c r="Z203" s="80" t="s">
        <v>967</v>
      </c>
      <c r="AA203" s="80"/>
      <c r="AB203" s="80">
        <v>0</v>
      </c>
      <c r="AC203" s="80" t="s">
        <v>966</v>
      </c>
      <c r="AD203" s="80">
        <v>0</v>
      </c>
      <c r="AE203" s="80" t="s">
        <v>968</v>
      </c>
      <c r="AF203" s="80" t="s">
        <v>969</v>
      </c>
      <c r="AG203" s="80" t="s">
        <v>970</v>
      </c>
      <c r="AH203" s="80" t="s">
        <v>971</v>
      </c>
      <c r="AI203" s="80">
        <v>0</v>
      </c>
      <c r="AJ203" s="80" t="e">
        <v>#N/A</v>
      </c>
      <c r="AK203" s="80">
        <v>0</v>
      </c>
      <c r="AL203" s="80" t="s">
        <v>450</v>
      </c>
      <c r="AM203" s="80">
        <v>0</v>
      </c>
      <c r="AN203" s="80"/>
      <c r="AO203" s="80"/>
      <c r="AP203" s="80" t="s">
        <v>550</v>
      </c>
      <c r="AQ203" s="80"/>
      <c r="AR203" s="80"/>
      <c r="AS203" s="80"/>
      <c r="AT203" s="80"/>
      <c r="AU203" s="80"/>
      <c r="AV203" s="80"/>
      <c r="AW203" s="80"/>
      <c r="AX203" s="80"/>
      <c r="AY203" s="80"/>
      <c r="AZ203" s="80" t="s">
        <v>501</v>
      </c>
      <c r="BA203" s="80" t="s">
        <v>974</v>
      </c>
      <c r="BB203" s="80" t="s">
        <v>975</v>
      </c>
      <c r="BC203" s="80" t="s">
        <v>502</v>
      </c>
      <c r="BD203" s="80" t="s">
        <v>976</v>
      </c>
      <c r="BE203" s="80" t="s">
        <v>977</v>
      </c>
      <c r="BF203" s="80" t="s">
        <v>978</v>
      </c>
      <c r="BG203" s="80" t="s">
        <v>502</v>
      </c>
      <c r="BH203" s="80" t="s">
        <v>979</v>
      </c>
      <c r="BI203" s="80" t="s">
        <v>980</v>
      </c>
      <c r="BJ203" s="80" t="s">
        <v>981</v>
      </c>
      <c r="BK203" s="80"/>
      <c r="BL203" s="80"/>
      <c r="BM203" s="80"/>
      <c r="BN203" s="80"/>
      <c r="BO203" s="80"/>
      <c r="BP203" s="80"/>
      <c r="BQ203" s="80"/>
      <c r="BR203" s="80"/>
      <c r="BS203" s="80"/>
      <c r="BT203" s="80" t="s">
        <v>447</v>
      </c>
      <c r="BU203" s="80" t="s">
        <v>561</v>
      </c>
      <c r="BV203" s="80" t="s">
        <v>982</v>
      </c>
      <c r="BW203" s="80" t="s">
        <v>502</v>
      </c>
      <c r="BX203" s="80" t="s">
        <v>983</v>
      </c>
      <c r="BY203" s="80" t="s">
        <v>103</v>
      </c>
      <c r="BZ203" s="80" t="s">
        <v>3040</v>
      </c>
      <c r="CA203" s="80" t="s">
        <v>984</v>
      </c>
      <c r="CB203" s="80" t="s">
        <v>985</v>
      </c>
      <c r="CC203" s="80" t="s">
        <v>3041</v>
      </c>
      <c r="CD203" s="80" t="s">
        <v>986</v>
      </c>
      <c r="CE203" s="80" t="s">
        <v>563</v>
      </c>
      <c r="CF203" s="80" t="s">
        <v>462</v>
      </c>
      <c r="CG203" s="80" t="s">
        <v>503</v>
      </c>
    </row>
    <row r="204" spans="1:85" s="145" customFormat="1" ht="14.5" customHeight="1">
      <c r="A204" s="85" t="s">
        <v>43</v>
      </c>
      <c r="B204" s="85">
        <v>200</v>
      </c>
      <c r="C204" s="234" t="s">
        <v>42</v>
      </c>
      <c r="D204" s="175"/>
      <c r="E204" s="176" t="s">
        <v>4213</v>
      </c>
      <c r="F204" s="176" t="s">
        <v>4028</v>
      </c>
      <c r="G204" s="178" t="s">
        <v>4164</v>
      </c>
      <c r="H204" s="175"/>
      <c r="I204" s="175" t="s">
        <v>430</v>
      </c>
      <c r="J204" s="179"/>
      <c r="K204" s="175" t="s">
        <v>41</v>
      </c>
      <c r="L204" s="175" t="s">
        <v>471</v>
      </c>
      <c r="M204" s="175" t="s">
        <v>4209</v>
      </c>
      <c r="N204" s="175"/>
      <c r="O204" s="175"/>
      <c r="P204" s="175"/>
      <c r="Q204" s="175"/>
      <c r="R204" s="175" t="s">
        <v>25</v>
      </c>
      <c r="S204" s="175"/>
      <c r="T204" s="181" t="s">
        <v>471</v>
      </c>
      <c r="U204" s="186" t="s">
        <v>471</v>
      </c>
      <c r="V204" s="179"/>
      <c r="W204" s="175"/>
      <c r="X204" s="175"/>
      <c r="Y204" s="175"/>
      <c r="Z204" s="175"/>
      <c r="AA204" s="175"/>
      <c r="AB204" s="175"/>
      <c r="AC204" s="175"/>
      <c r="AD204" s="175"/>
      <c r="AE204" s="175"/>
      <c r="AF204" s="175"/>
      <c r="AG204" s="175"/>
      <c r="AH204" s="175"/>
      <c r="AI204" s="175"/>
      <c r="AJ204" s="175"/>
      <c r="AK204" s="175"/>
      <c r="AL204" s="175"/>
      <c r="AM204" s="175"/>
      <c r="AN204" s="175"/>
      <c r="AO204" s="175"/>
      <c r="AP204" s="175"/>
      <c r="AQ204" s="175"/>
      <c r="AR204" s="175"/>
      <c r="AS204" s="175"/>
      <c r="AT204" s="175"/>
      <c r="AU204" s="175"/>
      <c r="AV204" s="175"/>
      <c r="AW204" s="175"/>
      <c r="AX204" s="175"/>
      <c r="AY204" s="175"/>
      <c r="AZ204" s="175"/>
      <c r="BA204" s="175"/>
      <c r="BB204" s="175"/>
      <c r="BC204" s="175"/>
      <c r="BD204" s="175"/>
      <c r="BE204" s="175"/>
      <c r="BF204" s="175"/>
      <c r="BG204" s="175"/>
      <c r="BH204" s="175"/>
      <c r="BI204" s="175"/>
      <c r="BJ204" s="175"/>
      <c r="BK204" s="175"/>
      <c r="BL204" s="175"/>
      <c r="BM204" s="175"/>
      <c r="BN204" s="175"/>
      <c r="BO204" s="175"/>
      <c r="BP204" s="175"/>
      <c r="BQ204" s="175"/>
      <c r="BR204" s="175"/>
      <c r="BS204" s="175"/>
      <c r="BT204" s="175"/>
      <c r="BU204" s="175"/>
      <c r="BV204" s="175"/>
      <c r="BW204" s="175"/>
      <c r="BX204" s="175"/>
      <c r="BY204" s="175"/>
      <c r="BZ204" s="175"/>
      <c r="CA204" s="175"/>
      <c r="CB204" s="175"/>
      <c r="CC204" s="175"/>
      <c r="CD204" s="175"/>
      <c r="CE204" s="175"/>
      <c r="CF204" s="175"/>
      <c r="CG204" s="175"/>
    </row>
    <row r="205" spans="1:85" s="145" customFormat="1" ht="14.5" customHeight="1">
      <c r="A205" s="85" t="s">
        <v>143</v>
      </c>
      <c r="B205" s="85">
        <v>201</v>
      </c>
      <c r="C205" s="234" t="s">
        <v>158</v>
      </c>
      <c r="D205" s="175"/>
      <c r="E205" s="176" t="s">
        <v>4213</v>
      </c>
      <c r="F205" s="176" t="s">
        <v>4028</v>
      </c>
      <c r="G205" s="178" t="s">
        <v>4158</v>
      </c>
      <c r="H205" s="175"/>
      <c r="I205" s="175" t="s">
        <v>430</v>
      </c>
      <c r="J205" s="179"/>
      <c r="K205" s="175" t="s">
        <v>59</v>
      </c>
      <c r="L205" s="175" t="s">
        <v>103</v>
      </c>
      <c r="M205" s="175" t="s">
        <v>4210</v>
      </c>
      <c r="N205" s="175"/>
      <c r="O205" s="175"/>
      <c r="P205" s="175"/>
      <c r="Q205" s="175"/>
      <c r="R205" s="175" t="s">
        <v>132</v>
      </c>
      <c r="S205" s="175"/>
      <c r="T205" s="178" t="str" cm="1">
        <f t="array" ref="T20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5" s="180">
        <v>3</v>
      </c>
      <c r="V205" s="179"/>
      <c r="W205" s="175"/>
      <c r="X205" s="175"/>
      <c r="Y205" s="175"/>
      <c r="Z205" s="175"/>
      <c r="AA205" s="175"/>
      <c r="AB205" s="175"/>
      <c r="AC205" s="175"/>
      <c r="AD205" s="175"/>
      <c r="AE205" s="175"/>
      <c r="AF205" s="175"/>
      <c r="AG205" s="175"/>
      <c r="AH205" s="175"/>
      <c r="AI205" s="175"/>
      <c r="AJ205" s="175"/>
      <c r="AK205" s="175"/>
      <c r="AL205" s="175"/>
      <c r="AM205" s="175"/>
      <c r="AN205" s="175"/>
      <c r="AO205" s="175"/>
      <c r="AP205" s="175"/>
      <c r="AQ205" s="175"/>
      <c r="AR205" s="175"/>
      <c r="AS205" s="175"/>
      <c r="AT205" s="175"/>
      <c r="AU205" s="175"/>
      <c r="AV205" s="175"/>
      <c r="AW205" s="175"/>
      <c r="AX205" s="175"/>
      <c r="AY205" s="175"/>
      <c r="AZ205" s="175"/>
      <c r="BA205" s="175"/>
      <c r="BB205" s="175"/>
      <c r="BC205" s="175"/>
      <c r="BD205" s="175"/>
      <c r="BE205" s="175"/>
      <c r="BF205" s="175"/>
      <c r="BG205" s="175"/>
      <c r="BH205" s="175"/>
      <c r="BI205" s="175"/>
      <c r="BJ205" s="175"/>
      <c r="BK205" s="175"/>
      <c r="BL205" s="175"/>
      <c r="BM205" s="175"/>
      <c r="BN205" s="175"/>
      <c r="BO205" s="175"/>
      <c r="BP205" s="175"/>
      <c r="BQ205" s="175"/>
      <c r="BR205" s="175"/>
      <c r="BS205" s="175"/>
      <c r="BT205" s="175"/>
      <c r="BU205" s="175"/>
      <c r="BV205" s="175"/>
      <c r="BW205" s="175"/>
      <c r="BX205" s="175"/>
      <c r="BY205" s="175"/>
      <c r="BZ205" s="175"/>
      <c r="CA205" s="175"/>
      <c r="CB205" s="175"/>
      <c r="CC205" s="175"/>
      <c r="CD205" s="175"/>
      <c r="CE205" s="175"/>
      <c r="CF205" s="175"/>
      <c r="CG205" s="175"/>
    </row>
    <row r="206" spans="1:85" s="145" customFormat="1" ht="14.5" customHeight="1">
      <c r="A206" s="85" t="s">
        <v>910</v>
      </c>
      <c r="B206" s="85">
        <v>202</v>
      </c>
      <c r="C206" s="234" t="s">
        <v>3964</v>
      </c>
      <c r="D206" s="175" t="s">
        <v>3965</v>
      </c>
      <c r="E206" s="177" t="s">
        <v>4213</v>
      </c>
      <c r="F206" s="176" t="s">
        <v>3515</v>
      </c>
      <c r="G206" s="178" t="s">
        <v>4151</v>
      </c>
      <c r="H206" s="175"/>
      <c r="I206" s="177" t="s">
        <v>4159</v>
      </c>
      <c r="J206" s="179"/>
      <c r="K206" s="80" t="s">
        <v>893</v>
      </c>
      <c r="L206" s="175" t="s">
        <v>635</v>
      </c>
      <c r="M206" s="175" t="s">
        <v>4211</v>
      </c>
      <c r="N206" s="175"/>
      <c r="O206" s="80" t="s">
        <v>629</v>
      </c>
      <c r="P206" s="175"/>
      <c r="Q206" s="175"/>
      <c r="R206" s="175"/>
      <c r="S206" s="175"/>
      <c r="T206" s="178" t="str" cm="1">
        <f t="array" ref="T20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6" s="180">
        <v>2</v>
      </c>
      <c r="V206" s="179"/>
      <c r="W206" s="175"/>
      <c r="X206" s="175"/>
      <c r="Y206" s="175"/>
      <c r="Z206" s="175"/>
      <c r="AA206" s="175"/>
      <c r="AB206" s="175"/>
      <c r="AC206" s="175"/>
      <c r="AD206" s="175"/>
      <c r="AE206" s="175"/>
      <c r="AF206" s="175"/>
      <c r="AG206" s="175"/>
      <c r="AH206" s="175" t="s">
        <v>3962</v>
      </c>
      <c r="AI206" s="175"/>
      <c r="AJ206" s="175"/>
      <c r="AK206" s="175"/>
      <c r="AL206" s="175"/>
      <c r="AM206" s="175"/>
      <c r="AN206" s="175"/>
      <c r="AO206" s="175"/>
      <c r="AP206" s="175" t="s">
        <v>45</v>
      </c>
      <c r="AQ206" s="175"/>
      <c r="AR206" s="175"/>
      <c r="AS206" s="175"/>
      <c r="AT206" s="175"/>
      <c r="AU206" s="175"/>
      <c r="AV206" s="175"/>
      <c r="AW206" s="175"/>
      <c r="AX206" s="175"/>
      <c r="AY206" s="175"/>
      <c r="AZ206" s="175"/>
      <c r="BA206" s="175"/>
      <c r="BB206" s="175"/>
      <c r="BC206" s="175"/>
      <c r="BD206" s="175"/>
      <c r="BE206" s="175"/>
      <c r="BF206" s="175"/>
      <c r="BG206" s="175"/>
      <c r="BH206" s="175"/>
      <c r="BI206" s="175"/>
      <c r="BJ206" s="175"/>
      <c r="BK206" s="175"/>
      <c r="BL206" s="175"/>
      <c r="BM206" s="175"/>
      <c r="BN206" s="175"/>
      <c r="BO206" s="175"/>
      <c r="BP206" s="175"/>
      <c r="BQ206" s="175"/>
      <c r="BR206" s="175"/>
      <c r="BS206" s="175"/>
      <c r="BT206" s="175"/>
      <c r="BU206" s="175"/>
      <c r="BV206" s="175"/>
      <c r="BW206" s="175"/>
      <c r="BX206" s="175"/>
      <c r="BY206" s="177" t="s">
        <v>925</v>
      </c>
      <c r="BZ206" s="175"/>
      <c r="CA206" s="175"/>
      <c r="CB206" s="175"/>
      <c r="CC206" s="175"/>
      <c r="CD206" s="175"/>
      <c r="CE206" s="175"/>
      <c r="CF206" s="175"/>
      <c r="CG206" s="175"/>
    </row>
    <row r="207" spans="1:85" s="145" customFormat="1" ht="14.5" customHeight="1">
      <c r="A207" s="85" t="s">
        <v>143</v>
      </c>
      <c r="B207" s="85">
        <v>203</v>
      </c>
      <c r="C207" s="234" t="s">
        <v>157</v>
      </c>
      <c r="D207" s="175" t="s">
        <v>156</v>
      </c>
      <c r="E207" s="176" t="s">
        <v>1041</v>
      </c>
      <c r="F207" s="176" t="s">
        <v>4028</v>
      </c>
      <c r="G207" s="178" t="s">
        <v>4158</v>
      </c>
      <c r="H207" s="175" t="s">
        <v>154</v>
      </c>
      <c r="I207" s="175" t="s">
        <v>430</v>
      </c>
      <c r="J207" s="179"/>
      <c r="K207" s="175" t="s">
        <v>59</v>
      </c>
      <c r="L207" s="175" t="s">
        <v>103</v>
      </c>
      <c r="M207" s="175" t="s">
        <v>4210</v>
      </c>
      <c r="N207" s="175"/>
      <c r="O207" s="175"/>
      <c r="P207" s="175"/>
      <c r="Q207" s="175"/>
      <c r="R207" s="175" t="s">
        <v>132</v>
      </c>
      <c r="S207" s="175"/>
      <c r="T207" s="178" t="str" cm="1">
        <f t="array" ref="T20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7" s="180">
        <v>10</v>
      </c>
      <c r="V207" s="179"/>
      <c r="W207" s="175"/>
      <c r="X207" s="175"/>
      <c r="Y207" s="175"/>
      <c r="Z207" s="175"/>
      <c r="AA207" s="175"/>
      <c r="AB207" s="175"/>
      <c r="AC207" s="175"/>
      <c r="AD207" s="175"/>
      <c r="AE207" s="175"/>
      <c r="AF207" s="175"/>
      <c r="AG207" s="175"/>
      <c r="AH207" s="175"/>
      <c r="AI207" s="175"/>
      <c r="AJ207" s="175"/>
      <c r="AK207" s="175"/>
      <c r="AL207" s="175"/>
      <c r="AM207" s="175"/>
      <c r="AN207" s="175"/>
      <c r="AO207" s="175"/>
      <c r="AP207" s="175" t="s">
        <v>36</v>
      </c>
      <c r="AQ207" s="175"/>
      <c r="AR207" s="175"/>
      <c r="AS207" s="175"/>
      <c r="AT207" s="175"/>
      <c r="AU207" s="175"/>
      <c r="AV207" s="175"/>
      <c r="AW207" s="175"/>
      <c r="AX207" s="175"/>
      <c r="AY207" s="175"/>
      <c r="AZ207" s="175"/>
      <c r="BA207" s="175"/>
      <c r="BB207" s="175"/>
      <c r="BC207" s="175"/>
      <c r="BD207" s="175"/>
      <c r="BE207" s="175"/>
      <c r="BF207" s="175"/>
      <c r="BG207" s="175"/>
      <c r="BH207" s="175"/>
      <c r="BI207" s="175"/>
      <c r="BJ207" s="175"/>
      <c r="BK207" s="175"/>
      <c r="BL207" s="175"/>
      <c r="BM207" s="175"/>
      <c r="BN207" s="175"/>
      <c r="BO207" s="175"/>
      <c r="BP207" s="175"/>
      <c r="BQ207" s="175"/>
      <c r="BR207" s="175"/>
      <c r="BS207" s="175"/>
      <c r="BT207" s="175"/>
      <c r="BU207" s="175"/>
      <c r="BV207" s="175"/>
      <c r="BW207" s="175"/>
      <c r="BX207" s="175"/>
      <c r="BY207" s="177" t="s">
        <v>925</v>
      </c>
      <c r="BZ207" s="175"/>
      <c r="CA207" s="175"/>
      <c r="CB207" s="175"/>
      <c r="CC207" s="175"/>
      <c r="CD207" s="175"/>
      <c r="CE207" s="175"/>
      <c r="CF207" s="175"/>
      <c r="CG207" s="175"/>
    </row>
    <row r="208" spans="1:85" s="145" customFormat="1" ht="14.5" customHeight="1">
      <c r="A208" s="85" t="s">
        <v>205</v>
      </c>
      <c r="B208" s="85">
        <v>204</v>
      </c>
      <c r="C208" s="234" t="s">
        <v>315</v>
      </c>
      <c r="D208" s="175"/>
      <c r="E208" s="176" t="s">
        <v>4213</v>
      </c>
      <c r="F208" s="176" t="s">
        <v>4028</v>
      </c>
      <c r="G208" s="181" t="s">
        <v>203</v>
      </c>
      <c r="H208" s="175"/>
      <c r="I208" s="175" t="s">
        <v>430</v>
      </c>
      <c r="J208" s="179"/>
      <c r="K208" s="175" t="s">
        <v>53</v>
      </c>
      <c r="L208" s="175" t="s">
        <v>433</v>
      </c>
      <c r="M208" s="175" t="s">
        <v>4210</v>
      </c>
      <c r="N208" s="175"/>
      <c r="O208" s="175" t="s">
        <v>203</v>
      </c>
      <c r="P208" s="175" t="s">
        <v>314</v>
      </c>
      <c r="Q208" s="175"/>
      <c r="R208" s="175" t="s">
        <v>132</v>
      </c>
      <c r="S208" s="175"/>
      <c r="T208" s="178" t="str" cm="1">
        <f t="array" ref="T20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08" s="180">
        <v>0.7</v>
      </c>
      <c r="V208" s="179"/>
      <c r="W208" s="175"/>
      <c r="X208" s="175"/>
      <c r="Y208" s="175"/>
      <c r="Z208" s="175"/>
      <c r="AA208" s="175"/>
      <c r="AB208" s="175"/>
      <c r="AC208" s="175"/>
      <c r="AD208" s="175"/>
      <c r="AE208" s="175"/>
      <c r="AF208" s="175"/>
      <c r="AG208" s="175"/>
      <c r="AH208" s="175"/>
      <c r="AI208" s="175"/>
      <c r="AJ208" s="175"/>
      <c r="AK208" s="175"/>
      <c r="AL208" s="175"/>
      <c r="AM208" s="175"/>
      <c r="AN208" s="175"/>
      <c r="AO208" s="175"/>
      <c r="AP208" s="175"/>
      <c r="AQ208" s="175"/>
      <c r="AR208" s="175"/>
      <c r="AS208" s="175"/>
      <c r="AT208" s="175"/>
      <c r="AU208" s="175"/>
      <c r="AV208" s="175"/>
      <c r="AW208" s="175"/>
      <c r="AX208" s="175"/>
      <c r="AY208" s="175"/>
      <c r="AZ208" s="175"/>
      <c r="BA208" s="175"/>
      <c r="BB208" s="175"/>
      <c r="BC208" s="175"/>
      <c r="BD208" s="175"/>
      <c r="BE208" s="175"/>
      <c r="BF208" s="175"/>
      <c r="BG208" s="175"/>
      <c r="BH208" s="175"/>
      <c r="BI208" s="175"/>
      <c r="BJ208" s="175"/>
      <c r="BK208" s="175"/>
      <c r="BL208" s="175"/>
      <c r="BM208" s="175"/>
      <c r="BN208" s="175"/>
      <c r="BO208" s="175"/>
      <c r="BP208" s="175"/>
      <c r="BQ208" s="175"/>
      <c r="BR208" s="175"/>
      <c r="BS208" s="175"/>
      <c r="BT208" s="175"/>
      <c r="BU208" s="175"/>
      <c r="BV208" s="175"/>
      <c r="BW208" s="175"/>
      <c r="BX208" s="175"/>
      <c r="BY208" s="175"/>
      <c r="BZ208" s="175"/>
      <c r="CA208" s="175"/>
      <c r="CB208" s="175"/>
      <c r="CC208" s="175"/>
      <c r="CD208" s="175"/>
      <c r="CE208" s="175"/>
      <c r="CF208" s="175"/>
      <c r="CG208" s="175"/>
    </row>
    <row r="209" spans="1:85" s="145" customFormat="1" ht="14.5" customHeight="1">
      <c r="A209" s="85" t="s">
        <v>909</v>
      </c>
      <c r="B209" s="85">
        <v>205</v>
      </c>
      <c r="C209" s="175" t="s">
        <v>2012</v>
      </c>
      <c r="D209" s="175" t="s">
        <v>2013</v>
      </c>
      <c r="E209" s="176" t="s">
        <v>4213</v>
      </c>
      <c r="F209" s="176" t="s">
        <v>4028</v>
      </c>
      <c r="G209" s="178" t="s">
        <v>4163</v>
      </c>
      <c r="H209" s="175"/>
      <c r="I209" s="175" t="s">
        <v>430</v>
      </c>
      <c r="J209" s="175"/>
      <c r="K209" s="175"/>
      <c r="L209" s="220" t="s">
        <v>464</v>
      </c>
      <c r="M209" s="175" t="s">
        <v>4210</v>
      </c>
      <c r="N209" s="175" t="s">
        <v>2310</v>
      </c>
      <c r="O209" s="175" t="s">
        <v>432</v>
      </c>
      <c r="P209" s="175" t="s">
        <v>1999</v>
      </c>
      <c r="Q209" s="175"/>
      <c r="R209" s="175" t="s">
        <v>2000</v>
      </c>
      <c r="S209" s="175"/>
      <c r="T209" s="178" t="str" cm="1">
        <f t="array" ref="T20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09" s="180">
        <v>3000</v>
      </c>
      <c r="V209" s="179"/>
      <c r="W209" s="175"/>
      <c r="X209" s="175"/>
      <c r="Y209" s="175"/>
      <c r="Z209" s="175" t="s">
        <v>485</v>
      </c>
      <c r="AA209" s="175"/>
      <c r="AB209" s="175"/>
      <c r="AC209" s="175" t="s">
        <v>2003</v>
      </c>
      <c r="AD209" s="175"/>
      <c r="AE209" s="175"/>
      <c r="AF209" s="175"/>
      <c r="AG209" s="175"/>
      <c r="AH209" s="175" t="s">
        <v>485</v>
      </c>
      <c r="AI209" s="175" t="s">
        <v>485</v>
      </c>
      <c r="AJ209" s="175"/>
      <c r="AK209" s="175"/>
      <c r="AL209" s="175"/>
      <c r="AM209" s="175"/>
      <c r="AN209" s="175"/>
      <c r="AO209" s="175"/>
      <c r="AP209" s="175"/>
      <c r="AQ209" s="175"/>
      <c r="AR209" s="175"/>
      <c r="AS209" s="175"/>
      <c r="AT209" s="175"/>
      <c r="AU209" s="175"/>
      <c r="AV209" s="175"/>
      <c r="AW209" s="175"/>
      <c r="AX209" s="175" t="s">
        <v>1736</v>
      </c>
      <c r="AY209" s="175"/>
      <c r="AZ209" s="175"/>
      <c r="BA209" s="175"/>
      <c r="BB209" s="175"/>
      <c r="BC209" s="175"/>
      <c r="BD209" s="175"/>
      <c r="BE209" s="175"/>
      <c r="BF209" s="175"/>
      <c r="BG209" s="175" t="s">
        <v>2001</v>
      </c>
      <c r="BH209" s="175"/>
      <c r="BI209" s="175"/>
      <c r="BJ209" s="175"/>
      <c r="BK209" s="175"/>
      <c r="BL209" s="175"/>
      <c r="BM209" s="175"/>
      <c r="BN209" s="175"/>
      <c r="BO209" s="175"/>
      <c r="BP209" s="175"/>
      <c r="BQ209" s="175"/>
      <c r="BR209" s="175"/>
      <c r="BS209" s="175"/>
      <c r="BT209" s="175"/>
      <c r="BU209" s="175"/>
      <c r="BV209" s="175"/>
      <c r="BW209" s="175"/>
      <c r="BX209" s="175"/>
      <c r="BY209" s="175" t="s">
        <v>489</v>
      </c>
      <c r="BZ209" s="175" t="s">
        <v>2015</v>
      </c>
      <c r="CA209" s="175" t="s">
        <v>2016</v>
      </c>
      <c r="CB209" s="175"/>
      <c r="CC209" s="175" t="s">
        <v>2009</v>
      </c>
      <c r="CD209" s="175"/>
      <c r="CE209" s="175" t="s">
        <v>2010</v>
      </c>
      <c r="CF209" s="175"/>
      <c r="CG209" s="175" t="s">
        <v>2011</v>
      </c>
    </row>
    <row r="210" spans="1:85" s="145" customFormat="1" ht="14.5" customHeight="1">
      <c r="A210" s="85" t="s">
        <v>909</v>
      </c>
      <c r="B210" s="85">
        <v>206</v>
      </c>
      <c r="C210" s="175" t="s">
        <v>2034</v>
      </c>
      <c r="D210" s="175" t="s">
        <v>2035</v>
      </c>
      <c r="E210" s="176" t="s">
        <v>4213</v>
      </c>
      <c r="F210" s="176" t="s">
        <v>4028</v>
      </c>
      <c r="G210" s="178" t="s">
        <v>4163</v>
      </c>
      <c r="H210" s="175"/>
      <c r="I210" s="175" t="s">
        <v>430</v>
      </c>
      <c r="J210" s="175"/>
      <c r="K210" s="175"/>
      <c r="L210" s="220" t="s">
        <v>464</v>
      </c>
      <c r="M210" s="175" t="s">
        <v>4210</v>
      </c>
      <c r="N210" s="175" t="s">
        <v>2312</v>
      </c>
      <c r="O210" s="175" t="s">
        <v>469</v>
      </c>
      <c r="P210" s="175" t="s">
        <v>2030</v>
      </c>
      <c r="Q210" s="175"/>
      <c r="R210" s="175" t="s">
        <v>499</v>
      </c>
      <c r="S210" s="175"/>
      <c r="T210" s="178" t="str" cm="1">
        <f t="array" ref="T21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10" s="180">
        <v>100</v>
      </c>
      <c r="V210" s="179"/>
      <c r="W210" s="175"/>
      <c r="X210" s="175"/>
      <c r="Y210" s="175"/>
      <c r="Z210" s="175" t="s">
        <v>485</v>
      </c>
      <c r="AA210" s="175"/>
      <c r="AB210" s="175"/>
      <c r="AC210" s="175" t="s">
        <v>2003</v>
      </c>
      <c r="AD210" s="175"/>
      <c r="AE210" s="175"/>
      <c r="AF210" s="175"/>
      <c r="AG210" s="175"/>
      <c r="AH210" s="175" t="s">
        <v>485</v>
      </c>
      <c r="AI210" s="175" t="s">
        <v>485</v>
      </c>
      <c r="AJ210" s="175"/>
      <c r="AK210" s="175"/>
      <c r="AL210" s="175"/>
      <c r="AM210" s="175"/>
      <c r="AN210" s="175"/>
      <c r="AO210" s="175"/>
      <c r="AP210" s="175"/>
      <c r="AQ210" s="175"/>
      <c r="AR210" s="175"/>
      <c r="AS210" s="175"/>
      <c r="AT210" s="175"/>
      <c r="AU210" s="175"/>
      <c r="AV210" s="175"/>
      <c r="AW210" s="175"/>
      <c r="AX210" s="175" t="s">
        <v>1736</v>
      </c>
      <c r="AY210" s="175"/>
      <c r="AZ210" s="175"/>
      <c r="BA210" s="175"/>
      <c r="BB210" s="175"/>
      <c r="BC210" s="175"/>
      <c r="BD210" s="175"/>
      <c r="BE210" s="175"/>
      <c r="BF210" s="175"/>
      <c r="BG210" s="175" t="s">
        <v>2031</v>
      </c>
      <c r="BH210" s="175"/>
      <c r="BI210" s="175"/>
      <c r="BJ210" s="175"/>
      <c r="BK210" s="175"/>
      <c r="BL210" s="175"/>
      <c r="BM210" s="175"/>
      <c r="BN210" s="175"/>
      <c r="BO210" s="175"/>
      <c r="BP210" s="175"/>
      <c r="BQ210" s="175"/>
      <c r="BR210" s="175"/>
      <c r="BS210" s="175"/>
      <c r="BT210" s="175"/>
      <c r="BU210" s="175"/>
      <c r="BV210" s="175"/>
      <c r="BW210" s="175"/>
      <c r="BX210" s="175"/>
      <c r="BY210" s="175" t="s">
        <v>489</v>
      </c>
      <c r="BZ210" s="175" t="s">
        <v>2032</v>
      </c>
      <c r="CA210" s="175" t="s">
        <v>2033</v>
      </c>
      <c r="CB210" s="175"/>
      <c r="CC210" s="175" t="s">
        <v>2009</v>
      </c>
      <c r="CD210" s="175"/>
      <c r="CE210" s="175" t="s">
        <v>2010</v>
      </c>
      <c r="CF210" s="175"/>
      <c r="CG210" s="175" t="s">
        <v>2011</v>
      </c>
    </row>
    <row r="211" spans="1:85" s="145" customFormat="1" ht="14.5" customHeight="1">
      <c r="A211" s="85" t="s">
        <v>205</v>
      </c>
      <c r="B211" s="85">
        <v>207</v>
      </c>
      <c r="C211" s="175" t="s">
        <v>316</v>
      </c>
      <c r="D211" s="175"/>
      <c r="E211" s="176" t="s">
        <v>4213</v>
      </c>
      <c r="F211" s="176" t="s">
        <v>4028</v>
      </c>
      <c r="G211" s="181" t="s">
        <v>203</v>
      </c>
      <c r="H211" s="175"/>
      <c r="I211" s="175" t="s">
        <v>430</v>
      </c>
      <c r="J211" s="179"/>
      <c r="K211" s="175" t="s">
        <v>53</v>
      </c>
      <c r="L211" s="175" t="s">
        <v>433</v>
      </c>
      <c r="M211" s="175" t="s">
        <v>4210</v>
      </c>
      <c r="N211" s="175"/>
      <c r="O211" s="175" t="s">
        <v>203</v>
      </c>
      <c r="P211" s="175" t="s">
        <v>271</v>
      </c>
      <c r="Q211" s="175"/>
      <c r="R211" s="175" t="s">
        <v>132</v>
      </c>
      <c r="S211" s="175"/>
      <c r="T211" s="178" t="str" cm="1">
        <f t="array" ref="T21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11" s="180">
        <v>4000</v>
      </c>
      <c r="V211" s="179"/>
      <c r="W211" s="175"/>
      <c r="X211" s="175"/>
      <c r="Y211" s="175"/>
      <c r="Z211" s="175"/>
      <c r="AA211" s="175"/>
      <c r="AB211" s="175"/>
      <c r="AC211" s="175"/>
      <c r="AD211" s="175"/>
      <c r="AE211" s="175"/>
      <c r="AF211" s="175"/>
      <c r="AG211" s="175"/>
      <c r="AH211" s="175"/>
      <c r="AI211" s="175"/>
      <c r="AJ211" s="175"/>
      <c r="AK211" s="175"/>
      <c r="AL211" s="175"/>
      <c r="AM211" s="175"/>
      <c r="AN211" s="175"/>
      <c r="AO211" s="175"/>
      <c r="AP211" s="175"/>
      <c r="AQ211" s="175"/>
      <c r="AR211" s="175"/>
      <c r="AS211" s="175"/>
      <c r="AT211" s="175"/>
      <c r="AU211" s="175"/>
      <c r="AV211" s="175"/>
      <c r="AW211" s="175"/>
      <c r="AX211" s="175"/>
      <c r="AY211" s="175"/>
      <c r="AZ211" s="175"/>
      <c r="BA211" s="175"/>
      <c r="BB211" s="175"/>
      <c r="BC211" s="175"/>
      <c r="BD211" s="175"/>
      <c r="BE211" s="175"/>
      <c r="BF211" s="175"/>
      <c r="BG211" s="175"/>
      <c r="BH211" s="175"/>
      <c r="BI211" s="175"/>
      <c r="BJ211" s="175"/>
      <c r="BK211" s="175"/>
      <c r="BL211" s="175"/>
      <c r="BM211" s="175"/>
      <c r="BN211" s="175"/>
      <c r="BO211" s="175"/>
      <c r="BP211" s="175"/>
      <c r="BQ211" s="175"/>
      <c r="BR211" s="175"/>
      <c r="BS211" s="175"/>
      <c r="BT211" s="175"/>
      <c r="BU211" s="175"/>
      <c r="BV211" s="175"/>
      <c r="BW211" s="175"/>
      <c r="BX211" s="175"/>
      <c r="BY211" s="175"/>
      <c r="BZ211" s="175"/>
      <c r="CA211" s="175"/>
      <c r="CB211" s="175"/>
      <c r="CC211" s="175"/>
      <c r="CD211" s="175"/>
      <c r="CE211" s="175"/>
      <c r="CF211" s="175"/>
      <c r="CG211" s="175"/>
    </row>
    <row r="212" spans="1:85" s="145" customFormat="1" ht="14.5" customHeight="1">
      <c r="A212" s="85" t="s">
        <v>2306</v>
      </c>
      <c r="B212" s="85">
        <v>208</v>
      </c>
      <c r="C212" s="177" t="s">
        <v>2233</v>
      </c>
      <c r="D212" s="184" t="s">
        <v>2234</v>
      </c>
      <c r="E212" s="177" t="s">
        <v>4213</v>
      </c>
      <c r="F212" s="177" t="s">
        <v>3516</v>
      </c>
      <c r="G212" s="178" t="s">
        <v>4162</v>
      </c>
      <c r="H212" s="177"/>
      <c r="I212" s="177" t="s">
        <v>4160</v>
      </c>
      <c r="J212" s="80"/>
      <c r="K212" s="184"/>
      <c r="L212" s="80" t="s">
        <v>2235</v>
      </c>
      <c r="M212" s="175" t="s">
        <v>4208</v>
      </c>
      <c r="N212" s="80" t="s">
        <v>2327</v>
      </c>
      <c r="O212" s="177" t="s">
        <v>432</v>
      </c>
      <c r="P212" s="184" t="s">
        <v>2236</v>
      </c>
      <c r="Q212" s="80"/>
      <c r="R212" s="177" t="s">
        <v>499</v>
      </c>
      <c r="S212" s="80"/>
      <c r="T212" s="178" t="str" cm="1">
        <f t="array" ref="T21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12" s="182">
        <v>8.5</v>
      </c>
      <c r="V212" s="80"/>
      <c r="W212" s="80"/>
      <c r="X212" s="80" t="s">
        <v>2237</v>
      </c>
      <c r="Y212" s="80" t="s">
        <v>2238</v>
      </c>
      <c r="Z212" s="80" t="s">
        <v>2242</v>
      </c>
      <c r="AA212" s="80" t="s">
        <v>3708</v>
      </c>
      <c r="AB212" s="80"/>
      <c r="AC212" s="80" t="s">
        <v>3708</v>
      </c>
      <c r="AD212" s="80"/>
      <c r="AE212" s="80"/>
      <c r="AF212" s="80"/>
      <c r="AG212" s="80"/>
      <c r="AH212" s="80" t="s">
        <v>2243</v>
      </c>
      <c r="AI212" s="80" t="s">
        <v>2244</v>
      </c>
      <c r="AJ212" s="80"/>
      <c r="AK212" s="80"/>
      <c r="AL212" s="80"/>
      <c r="AM212" s="80"/>
      <c r="AN212" s="80"/>
      <c r="AO212" s="80"/>
      <c r="AP212" s="175" t="s">
        <v>3884</v>
      </c>
      <c r="AQ212" s="80"/>
      <c r="AR212" s="80"/>
      <c r="AS212" s="80"/>
      <c r="AT212" s="80"/>
      <c r="AU212" s="80"/>
      <c r="AV212" s="80"/>
      <c r="AW212" s="80"/>
      <c r="AX212" s="80" t="s">
        <v>934</v>
      </c>
      <c r="AY212" s="80"/>
      <c r="AZ212" s="80"/>
      <c r="BA212" s="80"/>
      <c r="BB212" s="80"/>
      <c r="BC212" s="80"/>
      <c r="BD212" s="80"/>
      <c r="BE212" s="80"/>
      <c r="BF212" s="80"/>
      <c r="BG212" s="187" t="s">
        <v>2240</v>
      </c>
      <c r="BH212" s="80" t="s">
        <v>2241</v>
      </c>
      <c r="BI212" s="80"/>
      <c r="BJ212" s="80"/>
      <c r="BK212" s="80"/>
      <c r="BL212" s="80"/>
      <c r="BM212" s="80"/>
      <c r="BN212" s="80"/>
      <c r="BO212" s="80"/>
      <c r="BP212" s="80"/>
      <c r="BQ212" s="80"/>
      <c r="BR212" s="80"/>
      <c r="BS212" s="80"/>
      <c r="BT212" s="80"/>
      <c r="BU212" s="80"/>
      <c r="BV212" s="80"/>
      <c r="BW212" s="80"/>
      <c r="BX212" s="80"/>
      <c r="BY212" s="175" t="s">
        <v>3583</v>
      </c>
      <c r="BZ212" s="187" t="s">
        <v>2250</v>
      </c>
      <c r="CA212" s="80" t="s">
        <v>2251</v>
      </c>
      <c r="CB212" s="187" t="s">
        <v>2252</v>
      </c>
      <c r="CC212" s="80" t="s">
        <v>2253</v>
      </c>
      <c r="CD212" s="80"/>
      <c r="CE212" s="80" t="s">
        <v>2254</v>
      </c>
      <c r="CF212" s="80"/>
      <c r="CG212" s="80" t="s">
        <v>2255</v>
      </c>
    </row>
    <row r="213" spans="1:85" s="145" customFormat="1" ht="14.5" customHeight="1">
      <c r="A213" s="85" t="s">
        <v>87</v>
      </c>
      <c r="B213" s="85">
        <v>209</v>
      </c>
      <c r="C213" s="175" t="s">
        <v>138</v>
      </c>
      <c r="D213" s="175"/>
      <c r="E213" s="176" t="s">
        <v>4213</v>
      </c>
      <c r="F213" s="176" t="s">
        <v>4028</v>
      </c>
      <c r="G213" s="178" t="s">
        <v>224</v>
      </c>
      <c r="H213" s="175"/>
      <c r="I213" s="175" t="s">
        <v>430</v>
      </c>
      <c r="J213" s="179"/>
      <c r="K213" s="175" t="s">
        <v>53</v>
      </c>
      <c r="L213" s="175" t="s">
        <v>471</v>
      </c>
      <c r="M213" s="175" t="s">
        <v>4210</v>
      </c>
      <c r="N213" s="175"/>
      <c r="O213" s="175" t="s">
        <v>224</v>
      </c>
      <c r="P213" s="175"/>
      <c r="Q213" s="175"/>
      <c r="R213" s="175" t="s">
        <v>38</v>
      </c>
      <c r="S213" s="175"/>
      <c r="T213" s="178" t="str" cm="1">
        <f t="array" ref="T21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213" s="180">
        <v>68000</v>
      </c>
      <c r="V213" s="179"/>
      <c r="W213" s="175"/>
      <c r="X213" s="175"/>
      <c r="Y213" s="175"/>
      <c r="Z213" s="175"/>
      <c r="AA213" s="175"/>
      <c r="AB213" s="175"/>
      <c r="AC213" s="175"/>
      <c r="AD213" s="175"/>
      <c r="AE213" s="175"/>
      <c r="AF213" s="175"/>
      <c r="AG213" s="175"/>
      <c r="AH213" s="175"/>
      <c r="AI213" s="175"/>
      <c r="AJ213" s="175"/>
      <c r="AK213" s="175"/>
      <c r="AL213" s="175"/>
      <c r="AM213" s="175"/>
      <c r="AN213" s="175"/>
      <c r="AO213" s="175"/>
      <c r="AP213" s="175"/>
      <c r="AQ213" s="175"/>
      <c r="AR213" s="175"/>
      <c r="AS213" s="175"/>
      <c r="AT213" s="175"/>
      <c r="AU213" s="175"/>
      <c r="AV213" s="175"/>
      <c r="AW213" s="175"/>
      <c r="AX213" s="175"/>
      <c r="AY213" s="175"/>
      <c r="AZ213" s="175"/>
      <c r="BA213" s="175"/>
      <c r="BB213" s="175"/>
      <c r="BC213" s="175"/>
      <c r="BD213" s="175"/>
      <c r="BE213" s="175"/>
      <c r="BF213" s="175"/>
      <c r="BG213" s="175"/>
      <c r="BH213" s="175"/>
      <c r="BI213" s="175"/>
      <c r="BJ213" s="175"/>
      <c r="BK213" s="175"/>
      <c r="BL213" s="175"/>
      <c r="BM213" s="175"/>
      <c r="BN213" s="175"/>
      <c r="BO213" s="175"/>
      <c r="BP213" s="175"/>
      <c r="BQ213" s="175"/>
      <c r="BR213" s="175"/>
      <c r="BS213" s="175"/>
      <c r="BT213" s="175"/>
      <c r="BU213" s="175"/>
      <c r="BV213" s="175"/>
      <c r="BW213" s="175"/>
      <c r="BX213" s="175"/>
      <c r="BY213" s="177" t="s">
        <v>925</v>
      </c>
      <c r="BZ213" s="175"/>
      <c r="CA213" s="175"/>
      <c r="CB213" s="175"/>
      <c r="CC213" s="175"/>
      <c r="CD213" s="175"/>
      <c r="CE213" s="175"/>
      <c r="CF213" s="175"/>
      <c r="CG213" s="175"/>
    </row>
    <row r="214" spans="1:85" s="145" customFormat="1" ht="14.5" customHeight="1">
      <c r="A214" s="85" t="s">
        <v>909</v>
      </c>
      <c r="B214" s="85">
        <v>210</v>
      </c>
      <c r="C214" s="175" t="s">
        <v>1097</v>
      </c>
      <c r="D214" s="183" t="s">
        <v>1098</v>
      </c>
      <c r="E214" s="176" t="s">
        <v>4213</v>
      </c>
      <c r="F214" s="176" t="s">
        <v>4028</v>
      </c>
      <c r="G214" s="178" t="s">
        <v>224</v>
      </c>
      <c r="H214" s="175"/>
      <c r="I214" s="175" t="s">
        <v>430</v>
      </c>
      <c r="J214" s="175"/>
      <c r="K214" s="175" t="s">
        <v>558</v>
      </c>
      <c r="L214" s="175" t="s">
        <v>1099</v>
      </c>
      <c r="M214" s="80" t="s">
        <v>4212</v>
      </c>
      <c r="N214" s="80" t="e">
        <v>#N/A</v>
      </c>
      <c r="O214" s="175" t="s">
        <v>224</v>
      </c>
      <c r="P214" s="175"/>
      <c r="Q214" s="175"/>
      <c r="R214" s="175"/>
      <c r="S214" s="175"/>
      <c r="T214" s="178" t="str" cm="1">
        <f t="array" ref="T21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14" s="180">
        <v>500</v>
      </c>
      <c r="V214" s="175"/>
      <c r="W214" s="175"/>
      <c r="X214" s="175"/>
      <c r="Y214" s="175"/>
      <c r="Z214" s="175"/>
      <c r="AA214" s="175"/>
      <c r="AB214" s="175"/>
      <c r="AC214" s="175"/>
      <c r="AD214" s="175"/>
      <c r="AE214" s="175"/>
      <c r="AF214" s="175"/>
      <c r="AG214" s="175"/>
      <c r="AH214" s="175"/>
      <c r="AI214" s="175"/>
      <c r="AJ214" s="175"/>
      <c r="AK214" s="175"/>
      <c r="AL214" s="175"/>
      <c r="AM214" s="175"/>
      <c r="AN214" s="175"/>
      <c r="AO214" s="175"/>
      <c r="AP214" s="175"/>
      <c r="AQ214" s="175"/>
      <c r="AR214" s="175"/>
      <c r="AS214" s="175"/>
      <c r="AT214" s="175"/>
      <c r="AU214" s="175"/>
      <c r="AV214" s="175"/>
      <c r="AW214" s="175"/>
      <c r="AX214" s="175"/>
      <c r="AY214" s="175"/>
      <c r="AZ214" s="175"/>
      <c r="BA214" s="175"/>
      <c r="BB214" s="175"/>
      <c r="BC214" s="175"/>
      <c r="BD214" s="175"/>
      <c r="BE214" s="175"/>
      <c r="BF214" s="175"/>
      <c r="BG214" s="175"/>
      <c r="BH214" s="175"/>
      <c r="BI214" s="175"/>
      <c r="BJ214" s="175"/>
      <c r="BK214" s="175"/>
      <c r="BL214" s="175"/>
      <c r="BM214" s="175"/>
      <c r="BN214" s="175"/>
      <c r="BO214" s="175"/>
      <c r="BP214" s="175"/>
      <c r="BQ214" s="175"/>
      <c r="BR214" s="175"/>
      <c r="BS214" s="175"/>
      <c r="BT214" s="175"/>
      <c r="BU214" s="175"/>
      <c r="BV214" s="175"/>
      <c r="BW214" s="175"/>
      <c r="BX214" s="175"/>
      <c r="BY214" s="175"/>
      <c r="BZ214" s="175"/>
      <c r="CA214" s="175"/>
      <c r="CB214" s="175"/>
      <c r="CC214" s="175"/>
      <c r="CD214" s="175"/>
      <c r="CE214" s="175"/>
      <c r="CF214" s="175"/>
      <c r="CG214" s="175"/>
    </row>
    <row r="215" spans="1:85" s="145" customFormat="1" ht="14.5" customHeight="1">
      <c r="A215" s="85" t="s">
        <v>87</v>
      </c>
      <c r="B215" s="85">
        <v>211</v>
      </c>
      <c r="C215" s="175" t="s">
        <v>137</v>
      </c>
      <c r="D215" s="175" t="s">
        <v>3560</v>
      </c>
      <c r="E215" s="176" t="s">
        <v>1041</v>
      </c>
      <c r="F215" s="176" t="s">
        <v>3516</v>
      </c>
      <c r="G215" s="178" t="s">
        <v>224</v>
      </c>
      <c r="H215" s="175"/>
      <c r="I215" s="175" t="s">
        <v>430</v>
      </c>
      <c r="J215" s="179"/>
      <c r="K215" s="175" t="s">
        <v>53</v>
      </c>
      <c r="L215" s="175" t="s">
        <v>87</v>
      </c>
      <c r="M215" s="175" t="s">
        <v>4210</v>
      </c>
      <c r="N215" s="175"/>
      <c r="O215" s="175" t="s">
        <v>224</v>
      </c>
      <c r="P215" s="175"/>
      <c r="Q215" s="175"/>
      <c r="R215" s="175" t="s">
        <v>63</v>
      </c>
      <c r="S215" s="175" t="s">
        <v>3561</v>
      </c>
      <c r="T215" s="178" t="str" cm="1">
        <f t="array" ref="T21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215" s="180">
        <v>10000</v>
      </c>
      <c r="V215" s="179"/>
      <c r="W215" s="175"/>
      <c r="X215" s="175"/>
      <c r="Y215" s="175"/>
      <c r="Z215" s="175"/>
      <c r="AA215" s="175"/>
      <c r="AB215" s="175"/>
      <c r="AC215" s="175"/>
      <c r="AD215" s="175"/>
      <c r="AE215" s="175"/>
      <c r="AF215" s="175"/>
      <c r="AG215" s="175"/>
      <c r="AH215" s="175"/>
      <c r="AI215" s="175"/>
      <c r="AJ215" s="175"/>
      <c r="AK215" s="175"/>
      <c r="AL215" s="175"/>
      <c r="AM215" s="175"/>
      <c r="AN215" s="175"/>
      <c r="AO215" s="175"/>
      <c r="AP215" s="175" t="s">
        <v>36</v>
      </c>
      <c r="AQ215" s="175"/>
      <c r="AR215" s="175"/>
      <c r="AS215" s="175"/>
      <c r="AT215" s="175"/>
      <c r="AU215" s="175"/>
      <c r="AV215" s="175"/>
      <c r="AW215" s="175"/>
      <c r="AX215" s="175"/>
      <c r="AY215" s="175"/>
      <c r="AZ215" s="175"/>
      <c r="BA215" s="175"/>
      <c r="BB215" s="175"/>
      <c r="BC215" s="175"/>
      <c r="BD215" s="175"/>
      <c r="BE215" s="175"/>
      <c r="BF215" s="175"/>
      <c r="BG215" s="175"/>
      <c r="BH215" s="175"/>
      <c r="BI215" s="175"/>
      <c r="BJ215" s="175"/>
      <c r="BK215" s="175"/>
      <c r="BL215" s="175"/>
      <c r="BM215" s="175"/>
      <c r="BN215" s="175"/>
      <c r="BO215" s="175"/>
      <c r="BP215" s="175"/>
      <c r="BQ215" s="175"/>
      <c r="BR215" s="175"/>
      <c r="BS215" s="175"/>
      <c r="BT215" s="175"/>
      <c r="BU215" s="175"/>
      <c r="BV215" s="175"/>
      <c r="BW215" s="175"/>
      <c r="BX215" s="175"/>
      <c r="BY215" s="177" t="s">
        <v>925</v>
      </c>
      <c r="BZ215" s="183" t="s">
        <v>3562</v>
      </c>
      <c r="CA215" s="175"/>
      <c r="CB215" s="175"/>
      <c r="CC215" s="175"/>
      <c r="CD215" s="175"/>
      <c r="CE215" s="175"/>
      <c r="CF215" s="175"/>
      <c r="CG215" s="175"/>
    </row>
    <row r="216" spans="1:85" s="145" customFormat="1" ht="14.5" customHeight="1">
      <c r="A216" s="85" t="s">
        <v>87</v>
      </c>
      <c r="B216" s="85">
        <v>212</v>
      </c>
      <c r="C216" s="175" t="s">
        <v>121</v>
      </c>
      <c r="D216" s="175" t="s">
        <v>120</v>
      </c>
      <c r="E216" s="176" t="s">
        <v>4213</v>
      </c>
      <c r="F216" s="176" t="s">
        <v>4028</v>
      </c>
      <c r="G216" s="178" t="s">
        <v>4163</v>
      </c>
      <c r="H216" s="175"/>
      <c r="I216" s="175" t="s">
        <v>430</v>
      </c>
      <c r="J216" s="179"/>
      <c r="K216" s="175" t="s">
        <v>53</v>
      </c>
      <c r="L216" s="175" t="s">
        <v>87</v>
      </c>
      <c r="M216" s="175" t="s">
        <v>4210</v>
      </c>
      <c r="N216" s="175"/>
      <c r="O216" s="175"/>
      <c r="P216" s="175"/>
      <c r="Q216" s="175"/>
      <c r="R216" s="175" t="s">
        <v>38</v>
      </c>
      <c r="S216" s="175"/>
      <c r="T216" s="178" t="str" cm="1">
        <f t="array" ref="T21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16" s="180">
        <v>800</v>
      </c>
      <c r="V216" s="179"/>
      <c r="W216" s="175"/>
      <c r="X216" s="175"/>
      <c r="Y216" s="175"/>
      <c r="Z216" s="175"/>
      <c r="AA216" s="175"/>
      <c r="AB216" s="175"/>
      <c r="AC216" s="175"/>
      <c r="AD216" s="175"/>
      <c r="AE216" s="175"/>
      <c r="AF216" s="175"/>
      <c r="AG216" s="175"/>
      <c r="AH216" s="175"/>
      <c r="AI216" s="175"/>
      <c r="AJ216" s="175"/>
      <c r="AK216" s="175"/>
      <c r="AL216" s="175"/>
      <c r="AM216" s="175"/>
      <c r="AN216" s="175"/>
      <c r="AO216" s="175"/>
      <c r="AP216" s="175"/>
      <c r="AQ216" s="175"/>
      <c r="AR216" s="175"/>
      <c r="AS216" s="175"/>
      <c r="AT216" s="175"/>
      <c r="AU216" s="175"/>
      <c r="AV216" s="175"/>
      <c r="AW216" s="175"/>
      <c r="AX216" s="175"/>
      <c r="AY216" s="175"/>
      <c r="AZ216" s="175"/>
      <c r="BA216" s="175"/>
      <c r="BB216" s="175"/>
      <c r="BC216" s="175"/>
      <c r="BD216" s="175"/>
      <c r="BE216" s="175"/>
      <c r="BF216" s="175"/>
      <c r="BG216" s="175"/>
      <c r="BH216" s="175"/>
      <c r="BI216" s="175"/>
      <c r="BJ216" s="175"/>
      <c r="BK216" s="175"/>
      <c r="BL216" s="175"/>
      <c r="BM216" s="175"/>
      <c r="BN216" s="175"/>
      <c r="BO216" s="175"/>
      <c r="BP216" s="175"/>
      <c r="BQ216" s="175"/>
      <c r="BR216" s="175"/>
      <c r="BS216" s="175"/>
      <c r="BT216" s="175"/>
      <c r="BU216" s="175"/>
      <c r="BV216" s="175"/>
      <c r="BW216" s="175"/>
      <c r="BX216" s="175"/>
      <c r="BY216" s="175" t="s">
        <v>489</v>
      </c>
      <c r="BZ216" s="175"/>
      <c r="CA216" s="175"/>
      <c r="CB216" s="175"/>
      <c r="CC216" s="175"/>
      <c r="CD216" s="175"/>
      <c r="CE216" s="175"/>
      <c r="CF216" s="175"/>
      <c r="CG216" s="175"/>
    </row>
    <row r="217" spans="1:85" s="145" customFormat="1" ht="14.5" customHeight="1">
      <c r="A217" s="85" t="s">
        <v>82</v>
      </c>
      <c r="B217" s="85">
        <v>213</v>
      </c>
      <c r="C217" s="175" t="s">
        <v>188</v>
      </c>
      <c r="D217" s="175"/>
      <c r="E217" s="176" t="s">
        <v>4213</v>
      </c>
      <c r="F217" s="176" t="s">
        <v>4028</v>
      </c>
      <c r="G217" s="178" t="s">
        <v>4163</v>
      </c>
      <c r="H217" s="175"/>
      <c r="I217" s="175" t="s">
        <v>430</v>
      </c>
      <c r="J217" s="179"/>
      <c r="K217" s="175" t="s">
        <v>80</v>
      </c>
      <c r="L217" s="175" t="s">
        <v>506</v>
      </c>
      <c r="M217" s="175" t="s">
        <v>4209</v>
      </c>
      <c r="N217" s="175"/>
      <c r="O217" s="175" t="s">
        <v>187</v>
      </c>
      <c r="P217" s="175"/>
      <c r="Q217" s="175"/>
      <c r="R217" s="175"/>
      <c r="S217" s="175"/>
      <c r="T217" s="178" t="str" cm="1">
        <f t="array" ref="T21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17" s="180">
        <v>10</v>
      </c>
      <c r="V217" s="179"/>
      <c r="W217" s="175"/>
      <c r="X217" s="175"/>
      <c r="Y217" s="175"/>
      <c r="Z217" s="175"/>
      <c r="AA217" s="175"/>
      <c r="AB217" s="175"/>
      <c r="AC217" s="175"/>
      <c r="AD217" s="175"/>
      <c r="AE217" s="175"/>
      <c r="AF217" s="175"/>
      <c r="AG217" s="175"/>
      <c r="AH217" s="175"/>
      <c r="AI217" s="175"/>
      <c r="AJ217" s="175"/>
      <c r="AK217" s="175"/>
      <c r="AL217" s="175"/>
      <c r="AM217" s="175"/>
      <c r="AN217" s="175"/>
      <c r="AO217" s="175"/>
      <c r="AP217" s="175"/>
      <c r="AQ217" s="175"/>
      <c r="AR217" s="175"/>
      <c r="AS217" s="175"/>
      <c r="AT217" s="175"/>
      <c r="AU217" s="175"/>
      <c r="AV217" s="175"/>
      <c r="AW217" s="175"/>
      <c r="AX217" s="175"/>
      <c r="AY217" s="175"/>
      <c r="AZ217" s="175"/>
      <c r="BA217" s="175"/>
      <c r="BB217" s="175"/>
      <c r="BC217" s="175"/>
      <c r="BD217" s="175"/>
      <c r="BE217" s="175"/>
      <c r="BF217" s="175"/>
      <c r="BG217" s="175"/>
      <c r="BH217" s="175"/>
      <c r="BI217" s="175"/>
      <c r="BJ217" s="175"/>
      <c r="BK217" s="175"/>
      <c r="BL217" s="175"/>
      <c r="BM217" s="175"/>
      <c r="BN217" s="175"/>
      <c r="BO217" s="175"/>
      <c r="BP217" s="175"/>
      <c r="BQ217" s="175"/>
      <c r="BR217" s="175"/>
      <c r="BS217" s="175"/>
      <c r="BT217" s="175"/>
      <c r="BU217" s="175"/>
      <c r="BV217" s="175"/>
      <c r="BW217" s="175"/>
      <c r="BX217" s="175"/>
      <c r="BY217" s="175"/>
      <c r="BZ217" s="175"/>
      <c r="CA217" s="175"/>
      <c r="CB217" s="175"/>
      <c r="CC217" s="175"/>
      <c r="CD217" s="175"/>
      <c r="CE217" s="175"/>
      <c r="CF217" s="175"/>
      <c r="CG217" s="175"/>
    </row>
    <row r="218" spans="1:85" s="145" customFormat="1" ht="14.5" customHeight="1">
      <c r="A218" s="85" t="s">
        <v>143</v>
      </c>
      <c r="B218" s="85">
        <v>27</v>
      </c>
      <c r="C218" s="175" t="s">
        <v>3579</v>
      </c>
      <c r="D218" s="175" t="s">
        <v>3634</v>
      </c>
      <c r="E218" s="176" t="s">
        <v>1041</v>
      </c>
      <c r="F218" s="176" t="s">
        <v>3515</v>
      </c>
      <c r="G218" s="178" t="s">
        <v>4158</v>
      </c>
      <c r="H218" s="175"/>
      <c r="I218" s="175" t="s">
        <v>430</v>
      </c>
      <c r="J218" s="179"/>
      <c r="K218" s="175" t="s">
        <v>59</v>
      </c>
      <c r="L218" s="175" t="s">
        <v>59</v>
      </c>
      <c r="M218" s="175" t="s">
        <v>4210</v>
      </c>
      <c r="N218" s="175" t="s">
        <v>3577</v>
      </c>
      <c r="O218" s="175"/>
      <c r="P218" s="175"/>
      <c r="Q218" s="175"/>
      <c r="R218" s="175" t="s">
        <v>3635</v>
      </c>
      <c r="S218" s="175" t="s">
        <v>3578</v>
      </c>
      <c r="T218" s="178" t="str" cm="1">
        <f t="array" ref="T21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18" s="180">
        <v>120</v>
      </c>
      <c r="V218" s="179"/>
      <c r="W218" s="175"/>
      <c r="X218" s="175"/>
      <c r="Y218" s="175"/>
      <c r="Z218" s="175"/>
      <c r="AA218" s="175"/>
      <c r="AB218" s="175"/>
      <c r="AC218" s="216" t="s">
        <v>4195</v>
      </c>
      <c r="AD218" s="175"/>
      <c r="AE218" s="175"/>
      <c r="AF218" s="175"/>
      <c r="AG218" s="175"/>
      <c r="AH218" s="175"/>
      <c r="AI218" s="175"/>
      <c r="AJ218" s="175"/>
      <c r="AK218" s="175"/>
      <c r="AL218" s="175"/>
      <c r="AM218" s="175"/>
      <c r="AN218" s="175"/>
      <c r="AO218" s="175"/>
      <c r="AP218" s="175" t="s">
        <v>550</v>
      </c>
      <c r="AQ218" s="175"/>
      <c r="AR218" s="175"/>
      <c r="AS218" s="175"/>
      <c r="AT218" s="175"/>
      <c r="AU218" s="175"/>
      <c r="AV218" s="175"/>
      <c r="AW218" s="175"/>
      <c r="AX218" s="175"/>
      <c r="AY218" s="175"/>
      <c r="AZ218" s="175"/>
      <c r="BA218" s="175"/>
      <c r="BB218" s="175"/>
      <c r="BC218" s="175"/>
      <c r="BD218" s="175"/>
      <c r="BE218" s="175"/>
      <c r="BF218" s="175"/>
      <c r="BG218" s="175"/>
      <c r="BH218" s="175"/>
      <c r="BI218" s="175"/>
      <c r="BJ218" s="175"/>
      <c r="BK218" s="175"/>
      <c r="BL218" s="175"/>
      <c r="BM218" s="175"/>
      <c r="BN218" s="175"/>
      <c r="BO218" s="175"/>
      <c r="BP218" s="175"/>
      <c r="BQ218" s="175"/>
      <c r="BR218" s="175"/>
      <c r="BS218" s="175"/>
      <c r="BT218" s="175"/>
      <c r="BU218" s="175"/>
      <c r="BV218" s="175"/>
      <c r="BW218" s="175"/>
      <c r="BX218" s="175"/>
      <c r="BY218" s="175" t="s">
        <v>103</v>
      </c>
      <c r="BZ218" s="191" t="s">
        <v>3580</v>
      </c>
      <c r="CA218" s="175"/>
      <c r="CB218" s="175"/>
      <c r="CC218" s="175"/>
      <c r="CD218" s="175"/>
      <c r="CE218" s="175"/>
      <c r="CF218" s="175"/>
      <c r="CG218" s="175"/>
    </row>
    <row r="219" spans="1:85" s="145" customFormat="1" ht="14.5" customHeight="1">
      <c r="A219" s="85" t="s">
        <v>422</v>
      </c>
      <c r="B219" s="85">
        <v>215</v>
      </c>
      <c r="C219" s="175" t="s">
        <v>15</v>
      </c>
      <c r="D219" s="175" t="s">
        <v>14</v>
      </c>
      <c r="E219" s="176" t="s">
        <v>4213</v>
      </c>
      <c r="F219" s="176" t="s">
        <v>4028</v>
      </c>
      <c r="G219" s="178" t="s">
        <v>224</v>
      </c>
      <c r="H219" s="175"/>
      <c r="I219" s="175" t="s">
        <v>430</v>
      </c>
      <c r="J219" s="179"/>
      <c r="K219" s="175"/>
      <c r="L219" s="175" t="s">
        <v>436</v>
      </c>
      <c r="M219" s="175" t="s">
        <v>4211</v>
      </c>
      <c r="N219" s="175"/>
      <c r="O219" s="175"/>
      <c r="P219" s="175"/>
      <c r="Q219" s="175"/>
      <c r="R219" s="175"/>
      <c r="S219" s="175"/>
      <c r="T219" s="181" t="s">
        <v>471</v>
      </c>
      <c r="U219" s="186" t="s">
        <v>471</v>
      </c>
      <c r="V219" s="179"/>
      <c r="W219" s="175"/>
      <c r="X219" s="175"/>
      <c r="Y219" s="175"/>
      <c r="Z219" s="175"/>
      <c r="AA219" s="175"/>
      <c r="AB219" s="175"/>
      <c r="AC219" s="175"/>
      <c r="AD219" s="175"/>
      <c r="AE219" s="175"/>
      <c r="AF219" s="175"/>
      <c r="AG219" s="175"/>
      <c r="AH219" s="175"/>
      <c r="AI219" s="175"/>
      <c r="AJ219" s="175"/>
      <c r="AK219" s="175"/>
      <c r="AL219" s="175"/>
      <c r="AM219" s="175"/>
      <c r="AN219" s="175"/>
      <c r="AO219" s="175"/>
      <c r="AP219" s="175"/>
      <c r="AQ219" s="175"/>
      <c r="AR219" s="175"/>
      <c r="AS219" s="175"/>
      <c r="AT219" s="175"/>
      <c r="AU219" s="175"/>
      <c r="AV219" s="175"/>
      <c r="AW219" s="175"/>
      <c r="AX219" s="175"/>
      <c r="AY219" s="175"/>
      <c r="AZ219" s="175"/>
      <c r="BA219" s="175"/>
      <c r="BB219" s="175"/>
      <c r="BC219" s="175"/>
      <c r="BD219" s="175"/>
      <c r="BE219" s="175"/>
      <c r="BF219" s="175"/>
      <c r="BG219" s="175"/>
      <c r="BH219" s="175"/>
      <c r="BI219" s="175"/>
      <c r="BJ219" s="175"/>
      <c r="BK219" s="175"/>
      <c r="BL219" s="175"/>
      <c r="BM219" s="175"/>
      <c r="BN219" s="175"/>
      <c r="BO219" s="175"/>
      <c r="BP219" s="175"/>
      <c r="BQ219" s="175"/>
      <c r="BR219" s="175"/>
      <c r="BS219" s="175"/>
      <c r="BT219" s="175"/>
      <c r="BU219" s="175"/>
      <c r="BV219" s="175"/>
      <c r="BW219" s="175"/>
      <c r="BX219" s="175"/>
      <c r="BY219" s="175"/>
      <c r="BZ219" s="175"/>
      <c r="CA219" s="175"/>
      <c r="CB219" s="175"/>
      <c r="CC219" s="175"/>
      <c r="CD219" s="175"/>
      <c r="CE219" s="175"/>
      <c r="CF219" s="175"/>
      <c r="CG219" s="175"/>
    </row>
    <row r="220" spans="1:85" s="145" customFormat="1" ht="14.5" customHeight="1">
      <c r="A220" s="85" t="s">
        <v>205</v>
      </c>
      <c r="B220" s="85">
        <v>216</v>
      </c>
      <c r="C220" s="175" t="s">
        <v>246</v>
      </c>
      <c r="D220" s="175"/>
      <c r="E220" s="176" t="s">
        <v>4213</v>
      </c>
      <c r="F220" s="176" t="s">
        <v>4028</v>
      </c>
      <c r="G220" s="181" t="s">
        <v>203</v>
      </c>
      <c r="H220" s="175"/>
      <c r="I220" s="175" t="s">
        <v>430</v>
      </c>
      <c r="J220" s="179"/>
      <c r="K220" s="175" t="s">
        <v>26</v>
      </c>
      <c r="L220" s="175" t="s">
        <v>583</v>
      </c>
      <c r="M220" s="175" t="s">
        <v>4209</v>
      </c>
      <c r="N220" s="175"/>
      <c r="O220" s="175" t="s">
        <v>203</v>
      </c>
      <c r="P220" s="175" t="s">
        <v>227</v>
      </c>
      <c r="Q220" s="175"/>
      <c r="R220" s="175" t="s">
        <v>63</v>
      </c>
      <c r="S220" s="175"/>
      <c r="T220" s="178" t="str" cm="1">
        <f t="array" ref="T22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20" s="180">
        <v>102</v>
      </c>
      <c r="V220" s="179"/>
      <c r="W220" s="175"/>
      <c r="X220" s="175"/>
      <c r="Y220" s="175"/>
      <c r="Z220" s="175"/>
      <c r="AA220" s="175"/>
      <c r="AB220" s="175"/>
      <c r="AC220" s="175"/>
      <c r="AD220" s="175"/>
      <c r="AE220" s="175"/>
      <c r="AF220" s="175"/>
      <c r="AG220" s="175"/>
      <c r="AH220" s="175"/>
      <c r="AI220" s="175"/>
      <c r="AJ220" s="175"/>
      <c r="AK220" s="175"/>
      <c r="AL220" s="175"/>
      <c r="AM220" s="175"/>
      <c r="AN220" s="175"/>
      <c r="AO220" s="175"/>
      <c r="AP220" s="175"/>
      <c r="AQ220" s="175"/>
      <c r="AR220" s="175"/>
      <c r="AS220" s="175"/>
      <c r="AT220" s="175"/>
      <c r="AU220" s="175"/>
      <c r="AV220" s="175"/>
      <c r="AW220" s="175"/>
      <c r="AX220" s="175"/>
      <c r="AY220" s="175"/>
      <c r="AZ220" s="175"/>
      <c r="BA220" s="175"/>
      <c r="BB220" s="175"/>
      <c r="BC220" s="175"/>
      <c r="BD220" s="175"/>
      <c r="BE220" s="175"/>
      <c r="BF220" s="175"/>
      <c r="BG220" s="175"/>
      <c r="BH220" s="175"/>
      <c r="BI220" s="175"/>
      <c r="BJ220" s="175"/>
      <c r="BK220" s="175"/>
      <c r="BL220" s="175"/>
      <c r="BM220" s="175"/>
      <c r="BN220" s="175"/>
      <c r="BO220" s="175"/>
      <c r="BP220" s="175"/>
      <c r="BQ220" s="175"/>
      <c r="BR220" s="175"/>
      <c r="BS220" s="175"/>
      <c r="BT220" s="175"/>
      <c r="BU220" s="175"/>
      <c r="BV220" s="175"/>
      <c r="BW220" s="175"/>
      <c r="BX220" s="175"/>
      <c r="BY220" s="175"/>
      <c r="BZ220" s="175"/>
      <c r="CA220" s="175"/>
      <c r="CB220" s="175"/>
      <c r="CC220" s="175"/>
      <c r="CD220" s="175"/>
      <c r="CE220" s="175"/>
      <c r="CF220" s="175"/>
      <c r="CG220" s="175"/>
    </row>
    <row r="221" spans="1:85" s="145" customFormat="1" ht="14.5" customHeight="1">
      <c r="A221" s="85" t="s">
        <v>205</v>
      </c>
      <c r="B221" s="85">
        <v>217</v>
      </c>
      <c r="C221" s="175" t="s">
        <v>308</v>
      </c>
      <c r="D221" s="175"/>
      <c r="E221" s="176" t="s">
        <v>4213</v>
      </c>
      <c r="F221" s="176" t="s">
        <v>4028</v>
      </c>
      <c r="G221" s="178" t="s">
        <v>242</v>
      </c>
      <c r="H221" s="175"/>
      <c r="I221" s="175" t="s">
        <v>430</v>
      </c>
      <c r="J221" s="179"/>
      <c r="K221" s="175" t="s">
        <v>41</v>
      </c>
      <c r="L221" s="175" t="s">
        <v>436</v>
      </c>
      <c r="M221" s="175" t="s">
        <v>4211</v>
      </c>
      <c r="N221" s="175"/>
      <c r="O221" s="175" t="s">
        <v>241</v>
      </c>
      <c r="P221" s="175" t="s">
        <v>307</v>
      </c>
      <c r="Q221" s="175"/>
      <c r="R221" s="175"/>
      <c r="S221" s="175"/>
      <c r="T221" s="178" t="str" cm="1">
        <f t="array" ref="T22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21" s="180">
        <v>10</v>
      </c>
      <c r="V221" s="179"/>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c r="BM221" s="175"/>
      <c r="BN221" s="175"/>
      <c r="BO221" s="175"/>
      <c r="BP221" s="175"/>
      <c r="BQ221" s="175"/>
      <c r="BR221" s="175"/>
      <c r="BS221" s="175"/>
      <c r="BT221" s="175"/>
      <c r="BU221" s="175"/>
      <c r="BV221" s="175"/>
      <c r="BW221" s="175"/>
      <c r="BX221" s="175"/>
      <c r="BY221" s="175"/>
      <c r="BZ221" s="175"/>
      <c r="CA221" s="175"/>
      <c r="CB221" s="175"/>
      <c r="CC221" s="175"/>
      <c r="CD221" s="175"/>
      <c r="CE221" s="175"/>
      <c r="CF221" s="175"/>
      <c r="CG221" s="175"/>
    </row>
    <row r="222" spans="1:85" s="145" customFormat="1" ht="14.5" customHeight="1">
      <c r="A222" s="85" t="s">
        <v>87</v>
      </c>
      <c r="B222" s="85">
        <v>218</v>
      </c>
      <c r="C222" s="175" t="s">
        <v>106</v>
      </c>
      <c r="D222" s="175" t="s">
        <v>105</v>
      </c>
      <c r="E222" s="176" t="s">
        <v>4213</v>
      </c>
      <c r="F222" s="176" t="s">
        <v>4028</v>
      </c>
      <c r="G222" s="178" t="s">
        <v>4164</v>
      </c>
      <c r="H222" s="175">
        <v>1</v>
      </c>
      <c r="I222" s="175" t="s">
        <v>430</v>
      </c>
      <c r="J222" s="179"/>
      <c r="K222" s="175" t="s">
        <v>53</v>
      </c>
      <c r="L222" s="175" t="s">
        <v>87</v>
      </c>
      <c r="M222" s="175" t="s">
        <v>4210</v>
      </c>
      <c r="N222" s="175"/>
      <c r="O222" s="175"/>
      <c r="P222" s="175"/>
      <c r="Q222" s="175"/>
      <c r="R222" s="175" t="s">
        <v>25</v>
      </c>
      <c r="S222" s="175"/>
      <c r="T222" s="178" t="str" cm="1">
        <f t="array" ref="T22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22" s="180">
        <v>50</v>
      </c>
      <c r="V222" s="179"/>
      <c r="W222" s="175"/>
      <c r="X222" s="175"/>
      <c r="Y222" s="175"/>
      <c r="Z222" s="175"/>
      <c r="AA222" s="175"/>
      <c r="AB222" s="175"/>
      <c r="AC222" s="175"/>
      <c r="AD222" s="175"/>
      <c r="AE222" s="175"/>
      <c r="AF222" s="175"/>
      <c r="AG222" s="175"/>
      <c r="AH222" s="175"/>
      <c r="AI222" s="175"/>
      <c r="AJ222" s="175"/>
      <c r="AK222" s="175"/>
      <c r="AL222" s="175"/>
      <c r="AM222" s="175"/>
      <c r="AN222" s="175"/>
      <c r="AO222" s="175"/>
      <c r="AP222" s="175"/>
      <c r="AQ222" s="175"/>
      <c r="AR222" s="175"/>
      <c r="AS222" s="175"/>
      <c r="AT222" s="175"/>
      <c r="AU222" s="175"/>
      <c r="AV222" s="175"/>
      <c r="AW222" s="175"/>
      <c r="AX222" s="175"/>
      <c r="AY222" s="175"/>
      <c r="AZ222" s="175"/>
      <c r="BA222" s="175"/>
      <c r="BB222" s="175"/>
      <c r="BC222" s="175"/>
      <c r="BD222" s="175"/>
      <c r="BE222" s="175"/>
      <c r="BF222" s="175"/>
      <c r="BG222" s="175"/>
      <c r="BH222" s="175"/>
      <c r="BI222" s="175"/>
      <c r="BJ222" s="175"/>
      <c r="BK222" s="175"/>
      <c r="BL222" s="175"/>
      <c r="BM222" s="175"/>
      <c r="BN222" s="175"/>
      <c r="BO222" s="175"/>
      <c r="BP222" s="175"/>
      <c r="BQ222" s="175"/>
      <c r="BR222" s="175"/>
      <c r="BS222" s="175"/>
      <c r="BT222" s="175"/>
      <c r="BU222" s="175"/>
      <c r="BV222" s="175"/>
      <c r="BW222" s="175"/>
      <c r="BX222" s="175"/>
      <c r="BY222" s="175" t="s">
        <v>103</v>
      </c>
      <c r="BZ222" s="175"/>
      <c r="CA222" s="175"/>
      <c r="CB222" s="175"/>
      <c r="CC222" s="175"/>
      <c r="CD222" s="175"/>
      <c r="CE222" s="175"/>
      <c r="CF222" s="175"/>
      <c r="CG222" s="175"/>
    </row>
    <row r="223" spans="1:85" s="145" customFormat="1" ht="14.5" customHeight="1">
      <c r="A223" s="85" t="s">
        <v>909</v>
      </c>
      <c r="B223" s="85">
        <v>219</v>
      </c>
      <c r="C223" s="175" t="s">
        <v>2214</v>
      </c>
      <c r="D223" s="175" t="s">
        <v>2215</v>
      </c>
      <c r="E223" s="176" t="s">
        <v>4213</v>
      </c>
      <c r="F223" s="176" t="s">
        <v>3516</v>
      </c>
      <c r="G223" s="178" t="s">
        <v>224</v>
      </c>
      <c r="H223" s="175"/>
      <c r="I223" s="175" t="s">
        <v>430</v>
      </c>
      <c r="J223" s="175"/>
      <c r="K223" s="175"/>
      <c r="L223" s="175" t="s">
        <v>435</v>
      </c>
      <c r="M223" s="175" t="s">
        <v>4211</v>
      </c>
      <c r="N223" s="175" t="s">
        <v>2326</v>
      </c>
      <c r="O223" s="175" t="s">
        <v>224</v>
      </c>
      <c r="P223" s="175" t="s">
        <v>2216</v>
      </c>
      <c r="Q223" s="175"/>
      <c r="R223" s="175" t="s">
        <v>1969</v>
      </c>
      <c r="S223" s="175"/>
      <c r="T223" s="178" t="str" cm="1">
        <f t="array" ref="T22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23" s="180">
        <v>107</v>
      </c>
      <c r="V223" s="179"/>
      <c r="W223" s="175"/>
      <c r="X223" s="175" t="s">
        <v>2217</v>
      </c>
      <c r="Y223" s="175" t="s">
        <v>2218</v>
      </c>
      <c r="Z223" s="175" t="s">
        <v>2224</v>
      </c>
      <c r="AA223" s="175" t="s">
        <v>2219</v>
      </c>
      <c r="AB223" s="175"/>
      <c r="AC223" s="175" t="s">
        <v>2225</v>
      </c>
      <c r="AD223" s="175"/>
      <c r="AE223" s="175"/>
      <c r="AF223" s="175"/>
      <c r="AG223" s="175"/>
      <c r="AH223" s="175" t="s">
        <v>2225</v>
      </c>
      <c r="AI223" s="175" t="s">
        <v>2226</v>
      </c>
      <c r="AJ223" s="175"/>
      <c r="AK223" s="175"/>
      <c r="AL223" s="175"/>
      <c r="AM223" s="175"/>
      <c r="AN223" s="175"/>
      <c r="AO223" s="175"/>
      <c r="AP223" s="175" t="s">
        <v>3884</v>
      </c>
      <c r="AQ223" s="175"/>
      <c r="AR223" s="175"/>
      <c r="AS223" s="175"/>
      <c r="AT223" s="175"/>
      <c r="AU223" s="175"/>
      <c r="AV223" s="175"/>
      <c r="AW223" s="175"/>
      <c r="AX223" s="175" t="s">
        <v>1736</v>
      </c>
      <c r="AY223" s="175"/>
      <c r="AZ223" s="175"/>
      <c r="BA223" s="175"/>
      <c r="BB223" s="175"/>
      <c r="BC223" s="175"/>
      <c r="BD223" s="175"/>
      <c r="BE223" s="175"/>
      <c r="BF223" s="175"/>
      <c r="BG223" s="175" t="s">
        <v>2221</v>
      </c>
      <c r="BH223" s="175" t="s">
        <v>2223</v>
      </c>
      <c r="BI223" s="175"/>
      <c r="BJ223" s="175"/>
      <c r="BK223" s="175"/>
      <c r="BL223" s="175"/>
      <c r="BM223" s="175"/>
      <c r="BN223" s="175"/>
      <c r="BO223" s="175"/>
      <c r="BP223" s="175"/>
      <c r="BQ223" s="175"/>
      <c r="BR223" s="175"/>
      <c r="BS223" s="175"/>
      <c r="BT223" s="175"/>
      <c r="BU223" s="175"/>
      <c r="BV223" s="175"/>
      <c r="BW223" s="175"/>
      <c r="BX223" s="175"/>
      <c r="BY223" s="177" t="s">
        <v>925</v>
      </c>
      <c r="BZ223" s="175" t="s">
        <v>2227</v>
      </c>
      <c r="CA223" s="175" t="s">
        <v>2228</v>
      </c>
      <c r="CB223" s="175" t="s">
        <v>2229</v>
      </c>
      <c r="CC223" s="175" t="s">
        <v>2230</v>
      </c>
      <c r="CD223" s="175" t="s">
        <v>1737</v>
      </c>
      <c r="CE223" s="175" t="s">
        <v>2231</v>
      </c>
      <c r="CF223" s="175"/>
      <c r="CG223" s="175" t="s">
        <v>2232</v>
      </c>
    </row>
    <row r="224" spans="1:85" s="145" customFormat="1" ht="14.5" customHeight="1">
      <c r="A224" s="85" t="s">
        <v>68</v>
      </c>
      <c r="B224" s="85">
        <v>220</v>
      </c>
      <c r="C224" s="175" t="s">
        <v>67</v>
      </c>
      <c r="D224" s="175" t="s">
        <v>66</v>
      </c>
      <c r="E224" s="176" t="s">
        <v>4213</v>
      </c>
      <c r="F224" s="176" t="s">
        <v>4028</v>
      </c>
      <c r="G224" s="178" t="s">
        <v>224</v>
      </c>
      <c r="H224" s="175"/>
      <c r="I224" s="175" t="s">
        <v>430</v>
      </c>
      <c r="J224" s="179"/>
      <c r="K224" s="175" t="s">
        <v>26</v>
      </c>
      <c r="L224" s="175" t="s">
        <v>103</v>
      </c>
      <c r="M224" s="175" t="s">
        <v>4210</v>
      </c>
      <c r="N224" s="175"/>
      <c r="O224" s="175" t="s">
        <v>224</v>
      </c>
      <c r="P224" s="175"/>
      <c r="Q224" s="175"/>
      <c r="R224" s="175" t="s">
        <v>38</v>
      </c>
      <c r="S224" s="175"/>
      <c r="T224" s="178" t="str" cm="1">
        <f t="array" ref="T22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224" s="180">
        <v>20000</v>
      </c>
      <c r="V224" s="179"/>
      <c r="W224" s="175"/>
      <c r="X224" s="175"/>
      <c r="Y224" s="175"/>
      <c r="Z224" s="175"/>
      <c r="AA224" s="175"/>
      <c r="AB224" s="175"/>
      <c r="AC224" s="175"/>
      <c r="AD224" s="175"/>
      <c r="AE224" s="175"/>
      <c r="AF224" s="175"/>
      <c r="AG224" s="175"/>
      <c r="AH224" s="175"/>
      <c r="AI224" s="175"/>
      <c r="AJ224" s="175"/>
      <c r="AK224" s="175"/>
      <c r="AL224" s="175"/>
      <c r="AM224" s="175"/>
      <c r="AN224" s="175"/>
      <c r="AO224" s="175"/>
      <c r="AP224" s="175"/>
      <c r="AQ224" s="175"/>
      <c r="AR224" s="175"/>
      <c r="AS224" s="175"/>
      <c r="AT224" s="175"/>
      <c r="AU224" s="175"/>
      <c r="AV224" s="175"/>
      <c r="AW224" s="175"/>
      <c r="AX224" s="175"/>
      <c r="AY224" s="175"/>
      <c r="AZ224" s="175"/>
      <c r="BA224" s="175"/>
      <c r="BB224" s="175"/>
      <c r="BC224" s="175"/>
      <c r="BD224" s="175"/>
      <c r="BE224" s="175"/>
      <c r="BF224" s="175"/>
      <c r="BG224" s="175"/>
      <c r="BH224" s="175"/>
      <c r="BI224" s="175"/>
      <c r="BJ224" s="175"/>
      <c r="BK224" s="175"/>
      <c r="BL224" s="175"/>
      <c r="BM224" s="175"/>
      <c r="BN224" s="175"/>
      <c r="BO224" s="175"/>
      <c r="BP224" s="175"/>
      <c r="BQ224" s="175"/>
      <c r="BR224" s="175"/>
      <c r="BS224" s="175"/>
      <c r="BT224" s="175"/>
      <c r="BU224" s="175"/>
      <c r="BV224" s="175"/>
      <c r="BW224" s="175"/>
      <c r="BX224" s="175"/>
      <c r="BY224" s="175"/>
      <c r="BZ224" s="175"/>
      <c r="CA224" s="175"/>
      <c r="CB224" s="175"/>
      <c r="CC224" s="175"/>
      <c r="CD224" s="175"/>
      <c r="CE224" s="175"/>
      <c r="CF224" s="175"/>
      <c r="CG224" s="175"/>
    </row>
    <row r="225" spans="1:85" s="145" customFormat="1" ht="14.5" customHeight="1">
      <c r="A225" s="85" t="s">
        <v>1</v>
      </c>
      <c r="B225" s="85">
        <v>221</v>
      </c>
      <c r="C225" s="175" t="s">
        <v>3</v>
      </c>
      <c r="D225" s="175"/>
      <c r="E225" s="176" t="s">
        <v>4213</v>
      </c>
      <c r="F225" s="176" t="s">
        <v>4028</v>
      </c>
      <c r="G225" s="178" t="s">
        <v>549</v>
      </c>
      <c r="H225" s="175"/>
      <c r="I225" s="175" t="s">
        <v>430</v>
      </c>
      <c r="J225" s="179"/>
      <c r="K225" s="175"/>
      <c r="L225" s="175" t="s">
        <v>471</v>
      </c>
      <c r="M225" s="175" t="s">
        <v>4210</v>
      </c>
      <c r="N225" s="175"/>
      <c r="O225" s="175"/>
      <c r="P225" s="175"/>
      <c r="Q225" s="175"/>
      <c r="R225" s="175"/>
      <c r="S225" s="175"/>
      <c r="T225" s="181" t="s">
        <v>471</v>
      </c>
      <c r="U225" s="186" t="s">
        <v>471</v>
      </c>
      <c r="V225" s="179"/>
      <c r="W225" s="175"/>
      <c r="X225" s="175"/>
      <c r="Y225" s="175"/>
      <c r="Z225" s="175"/>
      <c r="AA225" s="175"/>
      <c r="AB225" s="175"/>
      <c r="AC225" s="175"/>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c r="BC225" s="175"/>
      <c r="BD225" s="175"/>
      <c r="BE225" s="175"/>
      <c r="BF225" s="175"/>
      <c r="BG225" s="175"/>
      <c r="BH225" s="175"/>
      <c r="BI225" s="175"/>
      <c r="BJ225" s="175"/>
      <c r="BK225" s="175"/>
      <c r="BL225" s="175"/>
      <c r="BM225" s="175"/>
      <c r="BN225" s="175"/>
      <c r="BO225" s="175"/>
      <c r="BP225" s="175"/>
      <c r="BQ225" s="175"/>
      <c r="BR225" s="175"/>
      <c r="BS225" s="175"/>
      <c r="BT225" s="175"/>
      <c r="BU225" s="175"/>
      <c r="BV225" s="175"/>
      <c r="BW225" s="175"/>
      <c r="BX225" s="175"/>
      <c r="BY225" s="175"/>
      <c r="BZ225" s="175"/>
      <c r="CA225" s="175"/>
      <c r="CB225" s="175"/>
      <c r="CC225" s="175"/>
      <c r="CD225" s="175"/>
      <c r="CE225" s="175"/>
      <c r="CF225" s="175"/>
      <c r="CG225" s="175"/>
    </row>
    <row r="226" spans="1:85" s="145" customFormat="1" ht="14.5" customHeight="1">
      <c r="A226" s="85" t="s">
        <v>82</v>
      </c>
      <c r="B226" s="85">
        <v>222</v>
      </c>
      <c r="C226" s="175" t="s">
        <v>81</v>
      </c>
      <c r="D226" s="175" t="s">
        <v>77</v>
      </c>
      <c r="E226" s="176" t="s">
        <v>4213</v>
      </c>
      <c r="F226" s="176" t="s">
        <v>4028</v>
      </c>
      <c r="G226" s="178" t="s">
        <v>224</v>
      </c>
      <c r="H226" s="175"/>
      <c r="I226" s="175" t="s">
        <v>430</v>
      </c>
      <c r="J226" s="179"/>
      <c r="K226" s="175" t="s">
        <v>80</v>
      </c>
      <c r="L226" s="175" t="s">
        <v>598</v>
      </c>
      <c r="M226" s="175" t="s">
        <v>4209</v>
      </c>
      <c r="N226" s="175"/>
      <c r="O226" s="175" t="s">
        <v>224</v>
      </c>
      <c r="P226" s="175"/>
      <c r="Q226" s="175"/>
      <c r="R226" s="175" t="s">
        <v>25</v>
      </c>
      <c r="S226" s="175"/>
      <c r="T226" s="178" t="str" cm="1">
        <f t="array" ref="T22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26" s="180">
        <v>19</v>
      </c>
      <c r="V226" s="179"/>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75"/>
      <c r="AV226" s="175"/>
      <c r="AW226" s="175"/>
      <c r="AX226" s="175"/>
      <c r="AY226" s="175"/>
      <c r="AZ226" s="175"/>
      <c r="BA226" s="175"/>
      <c r="BB226" s="175"/>
      <c r="BC226" s="175"/>
      <c r="BD226" s="175"/>
      <c r="BE226" s="175"/>
      <c r="BF226" s="175"/>
      <c r="BG226" s="175"/>
      <c r="BH226" s="175"/>
      <c r="BI226" s="175"/>
      <c r="BJ226" s="175"/>
      <c r="BK226" s="175"/>
      <c r="BL226" s="175"/>
      <c r="BM226" s="175"/>
      <c r="BN226" s="175"/>
      <c r="BO226" s="175"/>
      <c r="BP226" s="175"/>
      <c r="BQ226" s="175"/>
      <c r="BR226" s="175"/>
      <c r="BS226" s="175"/>
      <c r="BT226" s="175"/>
      <c r="BU226" s="175"/>
      <c r="BV226" s="175"/>
      <c r="BW226" s="175"/>
      <c r="BX226" s="175"/>
      <c r="BY226" s="177" t="s">
        <v>925</v>
      </c>
      <c r="BZ226" s="175"/>
      <c r="CA226" s="175"/>
      <c r="CB226" s="175"/>
      <c r="CC226" s="175"/>
      <c r="CD226" s="175"/>
      <c r="CE226" s="175"/>
      <c r="CF226" s="175"/>
      <c r="CG226" s="175"/>
    </row>
    <row r="227" spans="1:85" s="145" customFormat="1" ht="14.5" customHeight="1">
      <c r="A227" s="85" t="s">
        <v>143</v>
      </c>
      <c r="B227" s="85">
        <v>223</v>
      </c>
      <c r="C227" s="175" t="s">
        <v>160</v>
      </c>
      <c r="D227" s="175" t="s">
        <v>159</v>
      </c>
      <c r="E227" s="176" t="s">
        <v>4213</v>
      </c>
      <c r="F227" s="176" t="s">
        <v>4028</v>
      </c>
      <c r="G227" s="178" t="s">
        <v>4158</v>
      </c>
      <c r="H227" s="175"/>
      <c r="I227" s="175" t="s">
        <v>430</v>
      </c>
      <c r="J227" s="179"/>
      <c r="K227" s="175" t="s">
        <v>59</v>
      </c>
      <c r="L227" s="175" t="s">
        <v>103</v>
      </c>
      <c r="M227" s="175" t="s">
        <v>4210</v>
      </c>
      <c r="N227" s="175"/>
      <c r="O227" s="175"/>
      <c r="P227" s="175"/>
      <c r="Q227" s="175"/>
      <c r="R227" s="175" t="s">
        <v>132</v>
      </c>
      <c r="S227" s="175"/>
      <c r="T227" s="178" t="str" cm="1">
        <f t="array" ref="T22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27" s="180">
        <v>30</v>
      </c>
      <c r="V227" s="179"/>
      <c r="W227" s="175"/>
      <c r="X227" s="175"/>
      <c r="Y227" s="175"/>
      <c r="Z227" s="175"/>
      <c r="AA227" s="175"/>
      <c r="AB227" s="175"/>
      <c r="AC227" s="175"/>
      <c r="AD227" s="175"/>
      <c r="AE227" s="175"/>
      <c r="AF227" s="175"/>
      <c r="AG227" s="175"/>
      <c r="AH227" s="175"/>
      <c r="AI227" s="175"/>
      <c r="AJ227" s="175"/>
      <c r="AK227" s="175"/>
      <c r="AL227" s="175"/>
      <c r="AM227" s="175"/>
      <c r="AN227" s="175"/>
      <c r="AO227" s="175"/>
      <c r="AP227" s="175"/>
      <c r="AQ227" s="175"/>
      <c r="AR227" s="175"/>
      <c r="AS227" s="175"/>
      <c r="AT227" s="175"/>
      <c r="AU227" s="175"/>
      <c r="AV227" s="175"/>
      <c r="AW227" s="175"/>
      <c r="AX227" s="175"/>
      <c r="AY227" s="175"/>
      <c r="AZ227" s="175"/>
      <c r="BA227" s="175"/>
      <c r="BB227" s="175"/>
      <c r="BC227" s="175"/>
      <c r="BD227" s="175"/>
      <c r="BE227" s="175"/>
      <c r="BF227" s="175"/>
      <c r="BG227" s="175"/>
      <c r="BH227" s="175"/>
      <c r="BI227" s="175"/>
      <c r="BJ227" s="175"/>
      <c r="BK227" s="175"/>
      <c r="BL227" s="175"/>
      <c r="BM227" s="175"/>
      <c r="BN227" s="175"/>
      <c r="BO227" s="175"/>
      <c r="BP227" s="175"/>
      <c r="BQ227" s="175"/>
      <c r="BR227" s="175"/>
      <c r="BS227" s="175"/>
      <c r="BT227" s="175"/>
      <c r="BU227" s="175"/>
      <c r="BV227" s="175"/>
      <c r="BW227" s="175"/>
      <c r="BX227" s="175"/>
      <c r="BY227" s="175" t="s">
        <v>489</v>
      </c>
      <c r="BZ227" s="175"/>
      <c r="CA227" s="175"/>
      <c r="CB227" s="175"/>
      <c r="CC227" s="175"/>
      <c r="CD227" s="175"/>
      <c r="CE227" s="175"/>
      <c r="CF227" s="175"/>
      <c r="CG227" s="175"/>
    </row>
    <row r="228" spans="1:85" s="145" customFormat="1" ht="14.5" customHeight="1">
      <c r="A228" s="85" t="s">
        <v>909</v>
      </c>
      <c r="B228" s="85">
        <v>224</v>
      </c>
      <c r="C228" s="175" t="s">
        <v>2055</v>
      </c>
      <c r="D228" s="175" t="s">
        <v>2056</v>
      </c>
      <c r="E228" s="176" t="s">
        <v>4213</v>
      </c>
      <c r="F228" s="176" t="s">
        <v>4028</v>
      </c>
      <c r="G228" s="178" t="s">
        <v>4163</v>
      </c>
      <c r="H228" s="175"/>
      <c r="I228" s="175" t="s">
        <v>430</v>
      </c>
      <c r="J228" s="175"/>
      <c r="K228" s="175"/>
      <c r="L228" s="220" t="s">
        <v>464</v>
      </c>
      <c r="M228" s="175" t="s">
        <v>4210</v>
      </c>
      <c r="N228" s="175" t="s">
        <v>2316</v>
      </c>
      <c r="O228" s="175" t="s">
        <v>469</v>
      </c>
      <c r="P228" s="175" t="s">
        <v>2057</v>
      </c>
      <c r="Q228" s="175"/>
      <c r="R228" s="175" t="s">
        <v>2000</v>
      </c>
      <c r="S228" s="175"/>
      <c r="T228" s="178" t="str" cm="1">
        <f t="array" ref="T22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28" s="180">
        <v>20</v>
      </c>
      <c r="V228" s="179"/>
      <c r="W228" s="175"/>
      <c r="X228" s="175"/>
      <c r="Y228" s="175"/>
      <c r="Z228" s="175" t="s">
        <v>485</v>
      </c>
      <c r="AA228" s="175"/>
      <c r="AB228" s="175"/>
      <c r="AC228" s="175" t="s">
        <v>2003</v>
      </c>
      <c r="AD228" s="175"/>
      <c r="AE228" s="175"/>
      <c r="AF228" s="175"/>
      <c r="AG228" s="175"/>
      <c r="AH228" s="175" t="s">
        <v>485</v>
      </c>
      <c r="AI228" s="175" t="s">
        <v>485</v>
      </c>
      <c r="AJ228" s="175"/>
      <c r="AK228" s="175"/>
      <c r="AL228" s="175"/>
      <c r="AM228" s="175"/>
      <c r="AN228" s="175"/>
      <c r="AO228" s="175"/>
      <c r="AP228" s="175"/>
      <c r="AQ228" s="175"/>
      <c r="AR228" s="175"/>
      <c r="AS228" s="175"/>
      <c r="AT228" s="175"/>
      <c r="AU228" s="175"/>
      <c r="AV228" s="175"/>
      <c r="AW228" s="175"/>
      <c r="AX228" s="175" t="s">
        <v>1736</v>
      </c>
      <c r="AY228" s="175"/>
      <c r="AZ228" s="175"/>
      <c r="BA228" s="175"/>
      <c r="BB228" s="175"/>
      <c r="BC228" s="175"/>
      <c r="BD228" s="175"/>
      <c r="BE228" s="175"/>
      <c r="BF228" s="175"/>
      <c r="BG228" s="175" t="s">
        <v>2058</v>
      </c>
      <c r="BH228" s="175"/>
      <c r="BI228" s="175"/>
      <c r="BJ228" s="175"/>
      <c r="BK228" s="175"/>
      <c r="BL228" s="175"/>
      <c r="BM228" s="175"/>
      <c r="BN228" s="175"/>
      <c r="BO228" s="175"/>
      <c r="BP228" s="175"/>
      <c r="BQ228" s="175"/>
      <c r="BR228" s="175"/>
      <c r="BS228" s="175"/>
      <c r="BT228" s="175"/>
      <c r="BU228" s="175"/>
      <c r="BV228" s="175"/>
      <c r="BW228" s="175"/>
      <c r="BX228" s="175"/>
      <c r="BY228" s="175" t="s">
        <v>489</v>
      </c>
      <c r="BZ228" s="175" t="s">
        <v>2061</v>
      </c>
      <c r="CA228" s="175" t="s">
        <v>2062</v>
      </c>
      <c r="CB228" s="175"/>
      <c r="CC228" s="175" t="s">
        <v>2009</v>
      </c>
      <c r="CD228" s="175"/>
      <c r="CE228" s="175" t="s">
        <v>2010</v>
      </c>
      <c r="CF228" s="175"/>
      <c r="CG228" s="175" t="s">
        <v>2011</v>
      </c>
    </row>
    <row r="229" spans="1:85" s="145" customFormat="1" ht="14.5" customHeight="1">
      <c r="A229" s="85" t="s">
        <v>910</v>
      </c>
      <c r="B229" s="85">
        <v>225</v>
      </c>
      <c r="C229" s="175" t="s">
        <v>659</v>
      </c>
      <c r="D229" s="175"/>
      <c r="E229" s="177" t="s">
        <v>4213</v>
      </c>
      <c r="F229" s="176" t="s">
        <v>4028</v>
      </c>
      <c r="G229" s="178" t="s">
        <v>4151</v>
      </c>
      <c r="H229" s="175"/>
      <c r="I229" s="177" t="s">
        <v>4159</v>
      </c>
      <c r="J229" s="175"/>
      <c r="K229" s="175" t="s">
        <v>893</v>
      </c>
      <c r="L229" s="175" t="s">
        <v>635</v>
      </c>
      <c r="M229" s="80" t="s">
        <v>4211</v>
      </c>
      <c r="N229" s="175"/>
      <c r="O229" s="80" t="s">
        <v>629</v>
      </c>
      <c r="P229" s="175"/>
      <c r="Q229" s="175"/>
      <c r="R229" s="175"/>
      <c r="S229" s="175"/>
      <c r="T229" s="178" t="str" cm="1">
        <f t="array" ref="T22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29" s="180">
        <v>200</v>
      </c>
      <c r="V229" s="175"/>
      <c r="W229" s="175"/>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75"/>
      <c r="AW229" s="175"/>
      <c r="AX229" s="175"/>
      <c r="AY229" s="175"/>
      <c r="AZ229" s="175"/>
      <c r="BA229" s="175"/>
      <c r="BB229" s="175"/>
      <c r="BC229" s="175"/>
      <c r="BD229" s="175"/>
      <c r="BE229" s="175"/>
      <c r="BF229" s="175"/>
      <c r="BG229" s="175"/>
      <c r="BH229" s="175"/>
      <c r="BI229" s="175"/>
      <c r="BJ229" s="175"/>
      <c r="BK229" s="175"/>
      <c r="BL229" s="175"/>
      <c r="BM229" s="175"/>
      <c r="BN229" s="175"/>
      <c r="BO229" s="175"/>
      <c r="BP229" s="175"/>
      <c r="BQ229" s="175"/>
      <c r="BR229" s="175"/>
      <c r="BS229" s="175"/>
      <c r="BT229" s="175"/>
      <c r="BU229" s="175"/>
      <c r="BV229" s="175"/>
      <c r="BW229" s="175"/>
      <c r="BX229" s="175"/>
      <c r="BY229" s="175"/>
      <c r="BZ229" s="175"/>
      <c r="CA229" s="175"/>
      <c r="CB229" s="175" t="s">
        <v>661</v>
      </c>
      <c r="CC229" s="175"/>
      <c r="CD229" s="175"/>
      <c r="CE229" s="175"/>
      <c r="CF229" s="175"/>
      <c r="CG229" s="175"/>
    </row>
    <row r="230" spans="1:85" s="145" customFormat="1" ht="14.5" customHeight="1">
      <c r="A230" s="85" t="s">
        <v>910</v>
      </c>
      <c r="B230" s="85">
        <v>226</v>
      </c>
      <c r="C230" s="80" t="s">
        <v>737</v>
      </c>
      <c r="D230" s="80" t="s">
        <v>740</v>
      </c>
      <c r="E230" s="177" t="s">
        <v>4213</v>
      </c>
      <c r="F230" s="176" t="s">
        <v>4028</v>
      </c>
      <c r="G230" s="178" t="s">
        <v>224</v>
      </c>
      <c r="H230" s="80"/>
      <c r="I230" s="177" t="s">
        <v>4159</v>
      </c>
      <c r="J230" s="80"/>
      <c r="K230" s="80" t="s">
        <v>889</v>
      </c>
      <c r="L230" s="80" t="s">
        <v>739</v>
      </c>
      <c r="M230" s="80" t="s">
        <v>4211</v>
      </c>
      <c r="N230" s="80" t="s">
        <v>738</v>
      </c>
      <c r="O230" s="80" t="s">
        <v>715</v>
      </c>
      <c r="P230" s="80"/>
      <c r="Q230" s="80"/>
      <c r="R230" s="80"/>
      <c r="S230" s="80"/>
      <c r="T230" s="178" t="str" cm="1">
        <f t="array" ref="T23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30" s="206">
        <v>4</v>
      </c>
      <c r="V230" s="80"/>
      <c r="W230" s="80"/>
      <c r="X230" s="80"/>
      <c r="Y230" s="80"/>
      <c r="Z230" s="80"/>
      <c r="AA230" s="80"/>
      <c r="AB230" s="80"/>
      <c r="AC230" s="80"/>
      <c r="AD230" s="80"/>
      <c r="AE230" s="80"/>
      <c r="AF230" s="80"/>
      <c r="AG230" s="80"/>
      <c r="AH230" s="80"/>
      <c r="AI230" s="80"/>
      <c r="AJ230" s="80"/>
      <c r="AK230" s="80"/>
      <c r="AL230" s="80"/>
      <c r="AM230" s="80"/>
      <c r="AN230" s="80"/>
      <c r="AO230" s="80"/>
      <c r="AP230" s="175"/>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c r="CB230" s="80"/>
      <c r="CC230" s="80"/>
      <c r="CD230" s="80"/>
      <c r="CE230" s="80"/>
      <c r="CF230" s="80"/>
      <c r="CG230" s="80"/>
    </row>
    <row r="231" spans="1:85" s="145" customFormat="1" ht="14.5" customHeight="1">
      <c r="A231" s="85" t="s">
        <v>82</v>
      </c>
      <c r="B231" s="85">
        <v>227</v>
      </c>
      <c r="C231" s="175" t="s">
        <v>194</v>
      </c>
      <c r="D231" s="175"/>
      <c r="E231" s="176" t="s">
        <v>4213</v>
      </c>
      <c r="F231" s="176" t="s">
        <v>4028</v>
      </c>
      <c r="G231" s="178" t="s">
        <v>224</v>
      </c>
      <c r="H231" s="175"/>
      <c r="I231" s="175" t="s">
        <v>430</v>
      </c>
      <c r="J231" s="179"/>
      <c r="K231" s="175" t="s">
        <v>80</v>
      </c>
      <c r="L231" s="175" t="s">
        <v>505</v>
      </c>
      <c r="M231" s="175" t="s">
        <v>4209</v>
      </c>
      <c r="N231" s="175"/>
      <c r="O231" s="175" t="s">
        <v>193</v>
      </c>
      <c r="P231" s="175"/>
      <c r="Q231" s="175"/>
      <c r="R231" s="175" t="s">
        <v>63</v>
      </c>
      <c r="S231" s="175"/>
      <c r="T231" s="178" t="str" cm="1">
        <f t="array" ref="T23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31" s="180">
        <v>392.7</v>
      </c>
      <c r="V231" s="179"/>
      <c r="W231" s="175"/>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5"/>
      <c r="AT231" s="175"/>
      <c r="AU231" s="175"/>
      <c r="AV231" s="175"/>
      <c r="AW231" s="175"/>
      <c r="AX231" s="175"/>
      <c r="AY231" s="175"/>
      <c r="AZ231" s="175"/>
      <c r="BA231" s="175"/>
      <c r="BB231" s="175"/>
      <c r="BC231" s="175"/>
      <c r="BD231" s="175"/>
      <c r="BE231" s="175"/>
      <c r="BF231" s="175"/>
      <c r="BG231" s="175"/>
      <c r="BH231" s="175"/>
      <c r="BI231" s="175"/>
      <c r="BJ231" s="175"/>
      <c r="BK231" s="175"/>
      <c r="BL231" s="175"/>
      <c r="BM231" s="175"/>
      <c r="BN231" s="175"/>
      <c r="BO231" s="175"/>
      <c r="BP231" s="175"/>
      <c r="BQ231" s="175"/>
      <c r="BR231" s="175"/>
      <c r="BS231" s="175"/>
      <c r="BT231" s="175"/>
      <c r="BU231" s="175"/>
      <c r="BV231" s="175"/>
      <c r="BW231" s="175"/>
      <c r="BX231" s="175"/>
      <c r="BY231" s="177" t="s">
        <v>925</v>
      </c>
      <c r="BZ231" s="175"/>
      <c r="CA231" s="175"/>
      <c r="CB231" s="175"/>
      <c r="CC231" s="175"/>
      <c r="CD231" s="175"/>
      <c r="CE231" s="175"/>
      <c r="CF231" s="175"/>
      <c r="CG231" s="175"/>
    </row>
    <row r="232" spans="1:85" s="145" customFormat="1" ht="14.5" customHeight="1">
      <c r="A232" s="85" t="s">
        <v>205</v>
      </c>
      <c r="B232" s="85">
        <v>228</v>
      </c>
      <c r="C232" s="175" t="s">
        <v>243</v>
      </c>
      <c r="D232" s="175"/>
      <c r="E232" s="176" t="s">
        <v>4213</v>
      </c>
      <c r="F232" s="176" t="s">
        <v>4028</v>
      </c>
      <c r="G232" s="178" t="s">
        <v>242</v>
      </c>
      <c r="H232" s="175"/>
      <c r="I232" s="175" t="s">
        <v>430</v>
      </c>
      <c r="J232" s="179"/>
      <c r="K232" s="175" t="s">
        <v>26</v>
      </c>
      <c r="L232" s="175" t="s">
        <v>585</v>
      </c>
      <c r="M232" s="175" t="s">
        <v>4209</v>
      </c>
      <c r="N232" s="175"/>
      <c r="O232" s="175" t="s">
        <v>241</v>
      </c>
      <c r="P232" s="175" t="s">
        <v>240</v>
      </c>
      <c r="Q232" s="175"/>
      <c r="R232" s="175" t="s">
        <v>63</v>
      </c>
      <c r="S232" s="175"/>
      <c r="T232" s="178" t="str" cm="1">
        <f t="array" ref="T23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32" s="180">
        <v>55</v>
      </c>
      <c r="V232" s="179"/>
      <c r="W232" s="175"/>
      <c r="X232" s="175"/>
      <c r="Y232" s="175"/>
      <c r="Z232" s="175"/>
      <c r="AA232" s="175"/>
      <c r="AB232" s="175"/>
      <c r="AC232" s="175"/>
      <c r="AD232" s="175"/>
      <c r="AE232" s="175"/>
      <c r="AF232" s="175"/>
      <c r="AG232" s="175"/>
      <c r="AH232" s="175"/>
      <c r="AI232" s="175"/>
      <c r="AJ232" s="175"/>
      <c r="AK232" s="175"/>
      <c r="AL232" s="175"/>
      <c r="AM232" s="175"/>
      <c r="AN232" s="175"/>
      <c r="AO232" s="175"/>
      <c r="AP232" s="175"/>
      <c r="AQ232" s="175"/>
      <c r="AR232" s="175"/>
      <c r="AS232" s="175"/>
      <c r="AT232" s="175"/>
      <c r="AU232" s="175"/>
      <c r="AV232" s="175"/>
      <c r="AW232" s="175"/>
      <c r="AX232" s="175"/>
      <c r="AY232" s="175"/>
      <c r="AZ232" s="175"/>
      <c r="BA232" s="175"/>
      <c r="BB232" s="175"/>
      <c r="BC232" s="175"/>
      <c r="BD232" s="175"/>
      <c r="BE232" s="175"/>
      <c r="BF232" s="175"/>
      <c r="BG232" s="175"/>
      <c r="BH232" s="175"/>
      <c r="BI232" s="175"/>
      <c r="BJ232" s="175"/>
      <c r="BK232" s="175"/>
      <c r="BL232" s="175"/>
      <c r="BM232" s="175"/>
      <c r="BN232" s="175"/>
      <c r="BO232" s="175"/>
      <c r="BP232" s="175"/>
      <c r="BQ232" s="175"/>
      <c r="BR232" s="175"/>
      <c r="BS232" s="175"/>
      <c r="BT232" s="175"/>
      <c r="BU232" s="175"/>
      <c r="BV232" s="175"/>
      <c r="BW232" s="175"/>
      <c r="BX232" s="175"/>
      <c r="BY232" s="175"/>
      <c r="BZ232" s="175"/>
      <c r="CA232" s="175"/>
      <c r="CB232" s="175"/>
      <c r="CC232" s="175"/>
      <c r="CD232" s="175"/>
      <c r="CE232" s="175"/>
      <c r="CF232" s="175"/>
      <c r="CG232" s="175"/>
    </row>
    <row r="233" spans="1:85" s="145" customFormat="1" ht="14.5" customHeight="1">
      <c r="A233" s="85" t="s">
        <v>82</v>
      </c>
      <c r="B233" s="85">
        <v>229</v>
      </c>
      <c r="C233" s="175" t="s">
        <v>198</v>
      </c>
      <c r="D233" s="175"/>
      <c r="E233" s="176" t="s">
        <v>4213</v>
      </c>
      <c r="F233" s="176" t="s">
        <v>4028</v>
      </c>
      <c r="G233" s="178" t="s">
        <v>237</v>
      </c>
      <c r="H233" s="175">
        <v>2</v>
      </c>
      <c r="I233" s="175" t="s">
        <v>430</v>
      </c>
      <c r="J233" s="179"/>
      <c r="K233" s="175" t="s">
        <v>26</v>
      </c>
      <c r="L233" s="175" t="s">
        <v>103</v>
      </c>
      <c r="M233" s="175" t="s">
        <v>4210</v>
      </c>
      <c r="N233" s="175"/>
      <c r="O233" s="175" t="s">
        <v>195</v>
      </c>
      <c r="P233" s="175"/>
      <c r="Q233" s="175"/>
      <c r="R233" s="175" t="s">
        <v>25</v>
      </c>
      <c r="S233" s="175"/>
      <c r="T233" s="178" t="str" cm="1">
        <f t="array" ref="T23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33" s="180">
        <v>595.95029999999997</v>
      </c>
      <c r="V233" s="179"/>
      <c r="W233" s="175"/>
      <c r="X233" s="175"/>
      <c r="Y233" s="175"/>
      <c r="Z233" s="175"/>
      <c r="AA233" s="175"/>
      <c r="AB233" s="175"/>
      <c r="AC233" s="175"/>
      <c r="AD233" s="175"/>
      <c r="AE233" s="175"/>
      <c r="AF233" s="175"/>
      <c r="AG233" s="175"/>
      <c r="AH233" s="175"/>
      <c r="AI233" s="175"/>
      <c r="AJ233" s="175"/>
      <c r="AK233" s="175"/>
      <c r="AL233" s="175"/>
      <c r="AM233" s="175"/>
      <c r="AN233" s="175"/>
      <c r="AO233" s="175"/>
      <c r="AP233" s="175"/>
      <c r="AQ233" s="175"/>
      <c r="AR233" s="175"/>
      <c r="AS233" s="175"/>
      <c r="AT233" s="175"/>
      <c r="AU233" s="175"/>
      <c r="AV233" s="175"/>
      <c r="AW233" s="175"/>
      <c r="AX233" s="175"/>
      <c r="AY233" s="175"/>
      <c r="AZ233" s="175"/>
      <c r="BA233" s="175"/>
      <c r="BB233" s="175"/>
      <c r="BC233" s="175"/>
      <c r="BD233" s="175"/>
      <c r="BE233" s="175"/>
      <c r="BF233" s="175"/>
      <c r="BG233" s="175"/>
      <c r="BH233" s="175"/>
      <c r="BI233" s="175"/>
      <c r="BJ233" s="175"/>
      <c r="BK233" s="175"/>
      <c r="BL233" s="175"/>
      <c r="BM233" s="175"/>
      <c r="BN233" s="175"/>
      <c r="BO233" s="175"/>
      <c r="BP233" s="175"/>
      <c r="BQ233" s="175"/>
      <c r="BR233" s="175"/>
      <c r="BS233" s="175"/>
      <c r="BT233" s="175"/>
      <c r="BU233" s="175"/>
      <c r="BV233" s="175"/>
      <c r="BW233" s="175"/>
      <c r="BX233" s="175"/>
      <c r="BY233" s="175" t="s">
        <v>489</v>
      </c>
      <c r="BZ233" s="175"/>
      <c r="CA233" s="175"/>
      <c r="CB233" s="175"/>
      <c r="CC233" s="175"/>
      <c r="CD233" s="175"/>
      <c r="CE233" s="175"/>
      <c r="CF233" s="175"/>
      <c r="CG233" s="175"/>
    </row>
    <row r="234" spans="1:85" s="145" customFormat="1" ht="14.5" customHeight="1">
      <c r="A234" s="85" t="s">
        <v>205</v>
      </c>
      <c r="B234" s="85">
        <v>230</v>
      </c>
      <c r="C234" s="175" t="s">
        <v>257</v>
      </c>
      <c r="D234" s="175"/>
      <c r="E234" s="176" t="s">
        <v>4213</v>
      </c>
      <c r="F234" s="176" t="s">
        <v>4028</v>
      </c>
      <c r="G234" s="181" t="s">
        <v>203</v>
      </c>
      <c r="H234" s="175">
        <v>6</v>
      </c>
      <c r="I234" s="175" t="s">
        <v>430</v>
      </c>
      <c r="J234" s="179"/>
      <c r="K234" s="175" t="s">
        <v>80</v>
      </c>
      <c r="L234" s="175" t="s">
        <v>506</v>
      </c>
      <c r="M234" s="175" t="s">
        <v>4209</v>
      </c>
      <c r="N234" s="175"/>
      <c r="O234" s="175" t="s">
        <v>203</v>
      </c>
      <c r="P234" s="175" t="s">
        <v>234</v>
      </c>
      <c r="Q234" s="175"/>
      <c r="R234" s="175"/>
      <c r="S234" s="175"/>
      <c r="T234" s="178" t="str" cm="1">
        <f t="array" ref="T23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34" s="180">
        <v>93.81</v>
      </c>
      <c r="V234" s="179"/>
      <c r="W234" s="175"/>
      <c r="X234" s="175"/>
      <c r="Y234" s="175"/>
      <c r="Z234" s="175"/>
      <c r="AA234" s="175"/>
      <c r="AB234" s="175"/>
      <c r="AC234" s="175"/>
      <c r="AD234" s="175"/>
      <c r="AE234" s="175"/>
      <c r="AF234" s="175"/>
      <c r="AG234" s="175"/>
      <c r="AH234" s="175"/>
      <c r="AI234" s="175"/>
      <c r="AJ234" s="175"/>
      <c r="AK234" s="175"/>
      <c r="AL234" s="175"/>
      <c r="AM234" s="175"/>
      <c r="AN234" s="175"/>
      <c r="AO234" s="175"/>
      <c r="AP234" s="175"/>
      <c r="AQ234" s="175"/>
      <c r="AR234" s="175"/>
      <c r="AS234" s="175"/>
      <c r="AT234" s="175"/>
      <c r="AU234" s="175"/>
      <c r="AV234" s="175"/>
      <c r="AW234" s="175"/>
      <c r="AX234" s="175"/>
      <c r="AY234" s="175"/>
      <c r="AZ234" s="175"/>
      <c r="BA234" s="175"/>
      <c r="BB234" s="175"/>
      <c r="BC234" s="175"/>
      <c r="BD234" s="175"/>
      <c r="BE234" s="175"/>
      <c r="BF234" s="175"/>
      <c r="BG234" s="175"/>
      <c r="BH234" s="175"/>
      <c r="BI234" s="175"/>
      <c r="BJ234" s="175"/>
      <c r="BK234" s="175"/>
      <c r="BL234" s="175"/>
      <c r="BM234" s="175"/>
      <c r="BN234" s="175"/>
      <c r="BO234" s="175"/>
      <c r="BP234" s="175"/>
      <c r="BQ234" s="175"/>
      <c r="BR234" s="175"/>
      <c r="BS234" s="175"/>
      <c r="BT234" s="175"/>
      <c r="BU234" s="175"/>
      <c r="BV234" s="175"/>
      <c r="BW234" s="175"/>
      <c r="BX234" s="175"/>
      <c r="BY234" s="175"/>
      <c r="BZ234" s="175"/>
      <c r="CA234" s="175"/>
      <c r="CB234" s="175"/>
      <c r="CC234" s="175"/>
      <c r="CD234" s="175"/>
      <c r="CE234" s="175"/>
      <c r="CF234" s="175"/>
      <c r="CG234" s="175"/>
    </row>
    <row r="235" spans="1:85" s="145" customFormat="1" ht="14.5" customHeight="1">
      <c r="A235" s="85" t="s">
        <v>910</v>
      </c>
      <c r="B235" s="85">
        <v>231</v>
      </c>
      <c r="C235" s="80" t="s">
        <v>860</v>
      </c>
      <c r="D235" s="80" t="s">
        <v>861</v>
      </c>
      <c r="E235" s="177" t="s">
        <v>4213</v>
      </c>
      <c r="F235" s="176" t="s">
        <v>4028</v>
      </c>
      <c r="G235" s="181" t="s">
        <v>203</v>
      </c>
      <c r="H235" s="80"/>
      <c r="I235" s="177" t="s">
        <v>4159</v>
      </c>
      <c r="J235" s="80"/>
      <c r="K235" s="80" t="s">
        <v>893</v>
      </c>
      <c r="L235" s="80" t="s">
        <v>676</v>
      </c>
      <c r="M235" s="80" t="s">
        <v>4212</v>
      </c>
      <c r="N235" s="80" t="s">
        <v>855</v>
      </c>
      <c r="O235" s="80" t="s">
        <v>743</v>
      </c>
      <c r="P235" s="80"/>
      <c r="Q235" s="80"/>
      <c r="R235" s="80"/>
      <c r="S235" s="80"/>
      <c r="T235" s="178" t="str" cm="1">
        <f t="array" ref="T23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35" s="206">
        <v>61.122</v>
      </c>
      <c r="V235" s="80"/>
      <c r="W235" s="80"/>
      <c r="X235" s="80"/>
      <c r="Y235" s="80"/>
      <c r="Z235" s="80"/>
      <c r="AA235" s="80"/>
      <c r="AB235" s="80"/>
      <c r="AC235" s="80"/>
      <c r="AD235" s="80"/>
      <c r="AE235" s="80"/>
      <c r="AF235" s="80"/>
      <c r="AG235" s="80"/>
      <c r="AH235" s="80" t="s">
        <v>863</v>
      </c>
      <c r="AI235" s="80"/>
      <c r="AJ235" s="80"/>
      <c r="AK235" s="80"/>
      <c r="AL235" s="80"/>
      <c r="AM235" s="80"/>
      <c r="AN235" s="80"/>
      <c r="AO235" s="80"/>
      <c r="AP235" s="175"/>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0"/>
      <c r="CB235" s="80"/>
      <c r="CC235" s="80"/>
      <c r="CD235" s="80"/>
      <c r="CE235" s="80"/>
      <c r="CF235" s="80"/>
      <c r="CG235" s="80"/>
    </row>
    <row r="236" spans="1:85" s="145" customFormat="1" ht="14.5" customHeight="1">
      <c r="A236" s="85" t="s">
        <v>910</v>
      </c>
      <c r="B236" s="85">
        <v>232</v>
      </c>
      <c r="C236" s="80" t="s">
        <v>4215</v>
      </c>
      <c r="D236" s="80" t="s">
        <v>807</v>
      </c>
      <c r="E236" s="177" t="s">
        <v>4213</v>
      </c>
      <c r="F236" s="176" t="s">
        <v>4028</v>
      </c>
      <c r="G236" s="178" t="s">
        <v>224</v>
      </c>
      <c r="H236" s="80"/>
      <c r="I236" s="177" t="s">
        <v>4159</v>
      </c>
      <c r="J236" s="80"/>
      <c r="K236" s="80" t="s">
        <v>895</v>
      </c>
      <c r="L236" s="80" t="s">
        <v>806</v>
      </c>
      <c r="M236" s="80" t="s">
        <v>4211</v>
      </c>
      <c r="N236" s="80" t="s">
        <v>806</v>
      </c>
      <c r="O236" s="80" t="s">
        <v>715</v>
      </c>
      <c r="P236" s="80"/>
      <c r="Q236" s="80"/>
      <c r="R236" s="80"/>
      <c r="S236" s="80"/>
      <c r="T236" s="178" t="str" cm="1">
        <f t="array" ref="T23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36" s="206">
        <v>1250</v>
      </c>
      <c r="V236" s="80"/>
      <c r="W236" s="80"/>
      <c r="X236" s="80"/>
      <c r="Y236" s="80"/>
      <c r="Z236" s="80"/>
      <c r="AA236" s="80"/>
      <c r="AB236" s="80"/>
      <c r="AC236" s="80"/>
      <c r="AD236" s="80"/>
      <c r="AE236" s="80"/>
      <c r="AF236" s="80"/>
      <c r="AG236" s="80"/>
      <c r="AH236" s="80" t="s">
        <v>809</v>
      </c>
      <c r="AI236" s="80"/>
      <c r="AJ236" s="80"/>
      <c r="AK236" s="80"/>
      <c r="AL236" s="80"/>
      <c r="AM236" s="80"/>
      <c r="AN236" s="80"/>
      <c r="AO236" s="80"/>
      <c r="AP236" s="175"/>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0"/>
      <c r="CB236" s="80"/>
      <c r="CC236" s="80"/>
      <c r="CD236" s="80"/>
      <c r="CE236" s="80"/>
      <c r="CF236" s="80"/>
      <c r="CG236" s="80"/>
    </row>
    <row r="237" spans="1:85" s="145" customFormat="1" ht="14.5" customHeight="1">
      <c r="A237" s="85" t="s">
        <v>909</v>
      </c>
      <c r="B237" s="85">
        <v>233</v>
      </c>
      <c r="C237" s="220" t="s">
        <v>1053</v>
      </c>
      <c r="D237" s="187" t="s">
        <v>3591</v>
      </c>
      <c r="E237" s="177" t="s">
        <v>1041</v>
      </c>
      <c r="F237" s="176" t="s">
        <v>3515</v>
      </c>
      <c r="G237" s="178" t="s">
        <v>4158</v>
      </c>
      <c r="H237" s="80"/>
      <c r="I237" s="177" t="s">
        <v>4160</v>
      </c>
      <c r="J237" s="80" t="s">
        <v>2524</v>
      </c>
      <c r="K237" s="80" t="s">
        <v>2523</v>
      </c>
      <c r="L237" s="80" t="s">
        <v>1253</v>
      </c>
      <c r="M237" s="175" t="s">
        <v>4210</v>
      </c>
      <c r="N237" s="80" t="s">
        <v>1253</v>
      </c>
      <c r="O237" s="80" t="s">
        <v>1319</v>
      </c>
      <c r="P237" s="80" t="s">
        <v>434</v>
      </c>
      <c r="Q237" s="80" t="s">
        <v>2522</v>
      </c>
      <c r="R237" s="80" t="s">
        <v>2995</v>
      </c>
      <c r="S237" s="80" t="s">
        <v>2521</v>
      </c>
      <c r="T237" s="178" t="str" cm="1">
        <f t="array" ref="T23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237" s="186">
        <v>17000</v>
      </c>
      <c r="V237" s="80" t="s">
        <v>2519</v>
      </c>
      <c r="W237" s="80" t="s">
        <v>440</v>
      </c>
      <c r="X237" s="80"/>
      <c r="Y237" s="80" t="s">
        <v>2518</v>
      </c>
      <c r="Z237" s="80"/>
      <c r="AA237" s="80"/>
      <c r="AB237" s="80"/>
      <c r="AC237" s="80"/>
      <c r="AD237" s="80" t="s">
        <v>450</v>
      </c>
      <c r="AE237" s="80"/>
      <c r="AF237" s="80" t="s">
        <v>2517</v>
      </c>
      <c r="AG237" s="80" t="s">
        <v>539</v>
      </c>
      <c r="AH237" s="80" t="s">
        <v>2516</v>
      </c>
      <c r="AI237" s="80"/>
      <c r="AJ237" s="80" t="s">
        <v>447</v>
      </c>
      <c r="AK237" s="80" t="s">
        <v>2515</v>
      </c>
      <c r="AL237" s="80" t="s">
        <v>450</v>
      </c>
      <c r="AM237" s="80"/>
      <c r="AN237" s="80"/>
      <c r="AO237" s="80"/>
      <c r="AP237" s="175" t="s">
        <v>27</v>
      </c>
      <c r="AQ237" s="80"/>
      <c r="AR237" s="80"/>
      <c r="AS237" s="80"/>
      <c r="AT237" s="80"/>
      <c r="AU237" s="80"/>
      <c r="AV237" s="80"/>
      <c r="AW237" s="80"/>
      <c r="AX237" s="80"/>
      <c r="AY237" s="80"/>
      <c r="AZ237" s="80" t="s">
        <v>2512</v>
      </c>
      <c r="BA237" s="80" t="s">
        <v>2511</v>
      </c>
      <c r="BB237" s="80" t="s">
        <v>2510</v>
      </c>
      <c r="BC237" s="80" t="s">
        <v>3013</v>
      </c>
      <c r="BD237" s="80" t="s">
        <v>2501</v>
      </c>
      <c r="BE237" s="80" t="s">
        <v>2509</v>
      </c>
      <c r="BF237" s="80" t="s">
        <v>2508</v>
      </c>
      <c r="BG237" s="80" t="s">
        <v>3027</v>
      </c>
      <c r="BH237" s="80" t="s">
        <v>2507</v>
      </c>
      <c r="BI237" s="80" t="s">
        <v>2506</v>
      </c>
      <c r="BJ237" s="80" t="s">
        <v>2505</v>
      </c>
      <c r="BK237" s="80"/>
      <c r="BL237" s="80"/>
      <c r="BM237" s="80"/>
      <c r="BN237" s="80"/>
      <c r="BO237" s="80"/>
      <c r="BP237" s="80"/>
      <c r="BQ237" s="80"/>
      <c r="BR237" s="80"/>
      <c r="BS237" s="80"/>
      <c r="BT237" s="80" t="s">
        <v>447</v>
      </c>
      <c r="BU237" s="80" t="s">
        <v>2504</v>
      </c>
      <c r="BV237" s="80" t="s">
        <v>2503</v>
      </c>
      <c r="BW237" s="80" t="s">
        <v>2502</v>
      </c>
      <c r="BX237" s="80" t="s">
        <v>2501</v>
      </c>
      <c r="BY237" s="80" t="s">
        <v>103</v>
      </c>
      <c r="BZ237" s="80" t="s">
        <v>3508</v>
      </c>
      <c r="CA237" s="80" t="s">
        <v>2498</v>
      </c>
      <c r="CB237" s="80" t="s">
        <v>2496</v>
      </c>
      <c r="CC237" s="80" t="s">
        <v>2497</v>
      </c>
      <c r="CD237" s="80" t="s">
        <v>2496</v>
      </c>
      <c r="CE237" s="80" t="s">
        <v>2495</v>
      </c>
      <c r="CF237" s="80" t="s">
        <v>462</v>
      </c>
      <c r="CG237" s="80" t="s">
        <v>2494</v>
      </c>
    </row>
    <row r="238" spans="1:85" s="145" customFormat="1" ht="14.5" customHeight="1">
      <c r="A238" s="85" t="s">
        <v>910</v>
      </c>
      <c r="B238" s="85">
        <v>234</v>
      </c>
      <c r="C238" s="80" t="s">
        <v>823</v>
      </c>
      <c r="D238" s="80" t="s">
        <v>825</v>
      </c>
      <c r="E238" s="177" t="s">
        <v>4213</v>
      </c>
      <c r="F238" s="176" t="s">
        <v>4028</v>
      </c>
      <c r="G238" s="178" t="s">
        <v>224</v>
      </c>
      <c r="H238" s="80"/>
      <c r="I238" s="177" t="s">
        <v>4159</v>
      </c>
      <c r="J238" s="80"/>
      <c r="K238" s="80" t="s">
        <v>889</v>
      </c>
      <c r="L238" s="80" t="s">
        <v>824</v>
      </c>
      <c r="M238" s="80" t="s">
        <v>4211</v>
      </c>
      <c r="N238" s="80" t="s">
        <v>824</v>
      </c>
      <c r="O238" s="80" t="s">
        <v>715</v>
      </c>
      <c r="P238" s="80"/>
      <c r="Q238" s="80"/>
      <c r="R238" s="80"/>
      <c r="S238" s="80"/>
      <c r="T238" s="178" t="str" cm="1">
        <f t="array" ref="T23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38" s="206">
        <v>5.5</v>
      </c>
      <c r="V238" s="80"/>
      <c r="W238" s="80"/>
      <c r="X238" s="80"/>
      <c r="Y238" s="80"/>
      <c r="Z238" s="80"/>
      <c r="AA238" s="80"/>
      <c r="AB238" s="80"/>
      <c r="AC238" s="80"/>
      <c r="AD238" s="80"/>
      <c r="AE238" s="80"/>
      <c r="AF238" s="80"/>
      <c r="AG238" s="80"/>
      <c r="AH238" s="80" t="s">
        <v>827</v>
      </c>
      <c r="AI238" s="80"/>
      <c r="AJ238" s="80"/>
      <c r="AK238" s="80"/>
      <c r="AL238" s="80"/>
      <c r="AM238" s="80"/>
      <c r="AN238" s="80"/>
      <c r="AO238" s="80"/>
      <c r="AP238" s="175"/>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0"/>
      <c r="CB238" s="80"/>
      <c r="CC238" s="80"/>
      <c r="CD238" s="80"/>
      <c r="CE238" s="80"/>
      <c r="CF238" s="80"/>
      <c r="CG238" s="80"/>
    </row>
    <row r="239" spans="1:85" s="145" customFormat="1" ht="14.5" customHeight="1">
      <c r="A239" s="85" t="s">
        <v>2306</v>
      </c>
      <c r="B239" s="85">
        <v>235</v>
      </c>
      <c r="C239" s="175" t="s">
        <v>1047</v>
      </c>
      <c r="D239" s="175" t="s">
        <v>2095</v>
      </c>
      <c r="E239" s="177" t="s">
        <v>1041</v>
      </c>
      <c r="F239" s="177" t="s">
        <v>3516</v>
      </c>
      <c r="G239" s="181" t="s">
        <v>203</v>
      </c>
      <c r="H239" s="175"/>
      <c r="I239" s="177" t="s">
        <v>4160</v>
      </c>
      <c r="J239" s="175" t="s">
        <v>2442</v>
      </c>
      <c r="K239" s="175"/>
      <c r="L239" s="80" t="s">
        <v>1035</v>
      </c>
      <c r="M239" s="175" t="s">
        <v>4210</v>
      </c>
      <c r="N239" s="175" t="s">
        <v>2320</v>
      </c>
      <c r="O239" s="175" t="s">
        <v>203</v>
      </c>
      <c r="P239" s="175" t="s">
        <v>2096</v>
      </c>
      <c r="Q239" s="175"/>
      <c r="R239" s="175" t="s">
        <v>2097</v>
      </c>
      <c r="S239" s="175"/>
      <c r="T239" s="178" t="str" cm="1">
        <f t="array" ref="T23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39" s="180">
        <v>3</v>
      </c>
      <c r="V239" s="179"/>
      <c r="W239" s="175"/>
      <c r="X239" s="175"/>
      <c r="Y239" s="175" t="s">
        <v>2098</v>
      </c>
      <c r="Z239" s="175"/>
      <c r="AA239" s="175" t="s">
        <v>2099</v>
      </c>
      <c r="AB239" s="175"/>
      <c r="AC239" s="175" t="s">
        <v>2102</v>
      </c>
      <c r="AD239" s="175"/>
      <c r="AE239" s="175"/>
      <c r="AF239" s="175"/>
      <c r="AG239" s="175"/>
      <c r="AH239" s="175" t="s">
        <v>2103</v>
      </c>
      <c r="AI239" s="175"/>
      <c r="AJ239" s="175"/>
      <c r="AK239" s="175"/>
      <c r="AL239" s="175"/>
      <c r="AM239" s="175"/>
      <c r="AN239" s="175"/>
      <c r="AO239" s="175"/>
      <c r="AP239" s="175" t="s">
        <v>27</v>
      </c>
      <c r="AQ239" s="175" t="s">
        <v>1327</v>
      </c>
      <c r="AR239" s="175" t="s">
        <v>1915</v>
      </c>
      <c r="AS239" s="175">
        <v>2023</v>
      </c>
      <c r="AT239" s="175">
        <v>2023</v>
      </c>
      <c r="AU239" s="175" t="s">
        <v>2105</v>
      </c>
      <c r="AV239" s="175" t="s">
        <v>2106</v>
      </c>
      <c r="AW239" s="175"/>
      <c r="AX239" s="175" t="s">
        <v>1736</v>
      </c>
      <c r="AY239" s="175"/>
      <c r="AZ239" s="175"/>
      <c r="BA239" s="175"/>
      <c r="BB239" s="175"/>
      <c r="BC239" s="175"/>
      <c r="BD239" s="175"/>
      <c r="BE239" s="175"/>
      <c r="BF239" s="175"/>
      <c r="BG239" s="175" t="s">
        <v>2100</v>
      </c>
      <c r="BH239" s="175" t="s">
        <v>2101</v>
      </c>
      <c r="BI239" s="175"/>
      <c r="BJ239" s="175"/>
      <c r="BK239" s="175"/>
      <c r="BL239" s="175"/>
      <c r="BM239" s="175"/>
      <c r="BN239" s="175"/>
      <c r="BO239" s="175"/>
      <c r="BP239" s="175"/>
      <c r="BQ239" s="175"/>
      <c r="BR239" s="175"/>
      <c r="BS239" s="175"/>
      <c r="BT239" s="175"/>
      <c r="BU239" s="175"/>
      <c r="BV239" s="175"/>
      <c r="BW239" s="175"/>
      <c r="BX239" s="175"/>
      <c r="BY239" s="177" t="s">
        <v>925</v>
      </c>
      <c r="BZ239" s="175" t="s">
        <v>2108</v>
      </c>
      <c r="CA239" s="175"/>
      <c r="CB239" s="175" t="s">
        <v>2109</v>
      </c>
      <c r="CC239" s="175" t="s">
        <v>2110</v>
      </c>
      <c r="CD239" s="175" t="s">
        <v>2111</v>
      </c>
      <c r="CE239" s="175" t="s">
        <v>2112</v>
      </c>
      <c r="CF239" s="175"/>
      <c r="CG239" s="175" t="s">
        <v>2113</v>
      </c>
    </row>
    <row r="240" spans="1:85" s="145" customFormat="1" ht="14.5" customHeight="1">
      <c r="A240" s="85" t="s">
        <v>2306</v>
      </c>
      <c r="B240" s="85">
        <v>236</v>
      </c>
      <c r="C240" s="175" t="s">
        <v>3399</v>
      </c>
      <c r="D240" s="183" t="s">
        <v>3400</v>
      </c>
      <c r="E240" s="177" t="s">
        <v>4213</v>
      </c>
      <c r="F240" s="176" t="s">
        <v>3515</v>
      </c>
      <c r="G240" s="181" t="s">
        <v>203</v>
      </c>
      <c r="H240" s="175"/>
      <c r="I240" s="177" t="s">
        <v>4160</v>
      </c>
      <c r="J240" s="179"/>
      <c r="K240" s="175"/>
      <c r="L240" s="175" t="s">
        <v>596</v>
      </c>
      <c r="M240" s="175" t="s">
        <v>4211</v>
      </c>
      <c r="N240" s="175" t="s">
        <v>596</v>
      </c>
      <c r="O240" s="175" t="s">
        <v>203</v>
      </c>
      <c r="P240" s="175" t="s">
        <v>224</v>
      </c>
      <c r="Q240" s="183" t="s">
        <v>3608</v>
      </c>
      <c r="R240" s="177" t="s">
        <v>2381</v>
      </c>
      <c r="S240" s="175"/>
      <c r="T240" s="178" t="str" cm="1">
        <f t="array" ref="T24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40" s="180">
        <v>36.200000000000003</v>
      </c>
      <c r="V240" s="179"/>
      <c r="W240" s="175" t="s">
        <v>1059</v>
      </c>
      <c r="X240" s="175" t="s">
        <v>3609</v>
      </c>
      <c r="Y240" s="175" t="s">
        <v>3610</v>
      </c>
      <c r="Z240" s="188">
        <v>2.9375</v>
      </c>
      <c r="AA240" s="175">
        <v>1.5</v>
      </c>
      <c r="AB240" s="175"/>
      <c r="AC240" s="175" t="s">
        <v>3611</v>
      </c>
      <c r="AD240" s="175" t="s">
        <v>450</v>
      </c>
      <c r="AE240" s="175"/>
      <c r="AF240" s="175"/>
      <c r="AG240" s="175"/>
      <c r="AH240" s="175" t="s">
        <v>3612</v>
      </c>
      <c r="AI240" s="175" t="s">
        <v>3613</v>
      </c>
      <c r="AJ240" s="175" t="s">
        <v>1059</v>
      </c>
      <c r="AK240" s="175" t="s">
        <v>3614</v>
      </c>
      <c r="AL240" s="175"/>
      <c r="AM240" s="175"/>
      <c r="AN240" s="175"/>
      <c r="AO240" s="80"/>
      <c r="AP240" s="175" t="s">
        <v>27</v>
      </c>
      <c r="AQ240" s="175"/>
      <c r="AR240" s="175"/>
      <c r="AS240" s="175"/>
      <c r="AT240" s="175"/>
      <c r="AU240" s="175"/>
      <c r="AV240" s="189"/>
      <c r="AW240" s="190"/>
      <c r="AX240" s="175"/>
      <c r="AY240" s="175"/>
      <c r="AZ240" s="175" t="s">
        <v>3616</v>
      </c>
      <c r="BA240" s="175" t="s">
        <v>3615</v>
      </c>
      <c r="BB240" s="175" t="s">
        <v>3617</v>
      </c>
      <c r="BC240" s="175" t="s">
        <v>3618</v>
      </c>
      <c r="BD240" s="175"/>
      <c r="BE240" s="175" t="s">
        <v>3615</v>
      </c>
      <c r="BF240" s="175" t="s">
        <v>1480</v>
      </c>
      <c r="BG240" s="175" t="s">
        <v>3619</v>
      </c>
      <c r="BH240" s="175" t="s">
        <v>1622</v>
      </c>
      <c r="BI240" s="183" t="s">
        <v>3620</v>
      </c>
      <c r="BJ240" s="175" t="s">
        <v>3621</v>
      </c>
      <c r="BK240" s="175"/>
      <c r="BL240" s="175"/>
      <c r="BM240" s="175" t="s">
        <v>450</v>
      </c>
      <c r="BN240" s="175"/>
      <c r="BO240" s="175"/>
      <c r="BP240" s="175"/>
      <c r="BQ240" s="175"/>
      <c r="BR240" s="175"/>
      <c r="BS240" s="175"/>
      <c r="BT240" s="175"/>
      <c r="BU240" s="175"/>
      <c r="BV240" s="175" t="s">
        <v>3622</v>
      </c>
      <c r="BW240" s="175" t="s">
        <v>3619</v>
      </c>
      <c r="BX240" s="175" t="s">
        <v>1622</v>
      </c>
      <c r="BY240" s="177" t="s">
        <v>925</v>
      </c>
      <c r="BZ240" s="175" t="s">
        <v>3623</v>
      </c>
      <c r="CA240" s="175" t="s">
        <v>3625</v>
      </c>
      <c r="CB240" s="175"/>
      <c r="CC240" s="183" t="s">
        <v>3624</v>
      </c>
      <c r="CD240" s="175"/>
      <c r="CE240" s="175"/>
      <c r="CF240" s="175"/>
      <c r="CG240" s="175"/>
    </row>
    <row r="241" spans="1:85" s="145" customFormat="1" ht="14.5" customHeight="1">
      <c r="A241" s="85" t="s">
        <v>910</v>
      </c>
      <c r="B241" s="85">
        <v>237</v>
      </c>
      <c r="C241" s="80" t="s">
        <v>882</v>
      </c>
      <c r="D241" s="80" t="s">
        <v>884</v>
      </c>
      <c r="E241" s="177" t="s">
        <v>4213</v>
      </c>
      <c r="F241" s="176" t="s">
        <v>4028</v>
      </c>
      <c r="G241" s="181" t="s">
        <v>203</v>
      </c>
      <c r="H241" s="80"/>
      <c r="I241" s="177" t="s">
        <v>4159</v>
      </c>
      <c r="J241" s="80"/>
      <c r="K241" s="80" t="s">
        <v>893</v>
      </c>
      <c r="L241" s="80" t="s">
        <v>635</v>
      </c>
      <c r="M241" s="80" t="s">
        <v>4211</v>
      </c>
      <c r="N241" s="80" t="s">
        <v>883</v>
      </c>
      <c r="O241" s="80" t="s">
        <v>743</v>
      </c>
      <c r="P241" s="80"/>
      <c r="Q241" s="80"/>
      <c r="R241" s="80"/>
      <c r="S241" s="80"/>
      <c r="T241" s="178" t="str" cm="1">
        <f t="array" ref="T24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41" s="206">
        <v>0.14000000000000001</v>
      </c>
      <c r="V241" s="80"/>
      <c r="W241" s="80"/>
      <c r="X241" s="80"/>
      <c r="Y241" s="80"/>
      <c r="Z241" s="80"/>
      <c r="AA241" s="80"/>
      <c r="AB241" s="80"/>
      <c r="AC241" s="80"/>
      <c r="AD241" s="80"/>
      <c r="AE241" s="80"/>
      <c r="AF241" s="80"/>
      <c r="AG241" s="80"/>
      <c r="AH241" s="80" t="s">
        <v>869</v>
      </c>
      <c r="AI241" s="80"/>
      <c r="AJ241" s="80"/>
      <c r="AK241" s="80"/>
      <c r="AL241" s="80"/>
      <c r="AM241" s="80"/>
      <c r="AN241" s="80"/>
      <c r="AO241" s="80"/>
      <c r="AP241" s="175"/>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0"/>
      <c r="CB241" s="80"/>
      <c r="CC241" s="80"/>
      <c r="CD241" s="80"/>
      <c r="CE241" s="80"/>
      <c r="CF241" s="80"/>
      <c r="CG241" s="80"/>
    </row>
    <row r="242" spans="1:85" s="145" customFormat="1" ht="14.5" customHeight="1">
      <c r="A242" s="85" t="s">
        <v>910</v>
      </c>
      <c r="B242" s="85">
        <v>238</v>
      </c>
      <c r="C242" s="80" t="s">
        <v>865</v>
      </c>
      <c r="D242" s="80" t="s">
        <v>867</v>
      </c>
      <c r="E242" s="177" t="s">
        <v>4213</v>
      </c>
      <c r="F242" s="176" t="s">
        <v>4028</v>
      </c>
      <c r="G242" s="181" t="s">
        <v>203</v>
      </c>
      <c r="H242" s="80"/>
      <c r="I242" s="177" t="s">
        <v>4159</v>
      </c>
      <c r="J242" s="80"/>
      <c r="K242" s="80" t="s">
        <v>895</v>
      </c>
      <c r="L242" s="80" t="s">
        <v>697</v>
      </c>
      <c r="M242" s="80" t="s">
        <v>4210</v>
      </c>
      <c r="N242" s="80" t="s">
        <v>866</v>
      </c>
      <c r="O242" s="80" t="s">
        <v>743</v>
      </c>
      <c r="P242" s="80"/>
      <c r="Q242" s="80"/>
      <c r="R242" s="80"/>
      <c r="S242" s="80"/>
      <c r="T242" s="178" t="str" cm="1">
        <f t="array" ref="T24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42" s="206">
        <v>0.39105000000000001</v>
      </c>
      <c r="V242" s="80"/>
      <c r="W242" s="80"/>
      <c r="X242" s="80"/>
      <c r="Y242" s="80"/>
      <c r="Z242" s="80"/>
      <c r="AA242" s="80"/>
      <c r="AB242" s="80"/>
      <c r="AC242" s="80"/>
      <c r="AD242" s="80"/>
      <c r="AE242" s="80"/>
      <c r="AF242" s="80"/>
      <c r="AG242" s="80"/>
      <c r="AH242" s="80" t="s">
        <v>869</v>
      </c>
      <c r="AI242" s="80"/>
      <c r="AJ242" s="80"/>
      <c r="AK242" s="80"/>
      <c r="AL242" s="80"/>
      <c r="AM242" s="80"/>
      <c r="AN242" s="80"/>
      <c r="AO242" s="80"/>
      <c r="AP242" s="175"/>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0"/>
      <c r="CB242" s="80"/>
      <c r="CC242" s="80"/>
      <c r="CD242" s="80"/>
      <c r="CE242" s="80"/>
      <c r="CF242" s="80"/>
      <c r="CG242" s="80"/>
    </row>
    <row r="243" spans="1:85" s="145" customFormat="1" ht="14.5" customHeight="1">
      <c r="A243" s="85" t="s">
        <v>910</v>
      </c>
      <c r="B243" s="85">
        <v>239</v>
      </c>
      <c r="C243" s="80" t="s">
        <v>765</v>
      </c>
      <c r="D243" s="80" t="s">
        <v>767</v>
      </c>
      <c r="E243" s="177" t="s">
        <v>4213</v>
      </c>
      <c r="F243" s="176" t="s">
        <v>4028</v>
      </c>
      <c r="G243" s="178" t="s">
        <v>224</v>
      </c>
      <c r="H243" s="80"/>
      <c r="I243" s="177" t="s">
        <v>4159</v>
      </c>
      <c r="J243" s="80"/>
      <c r="K243" s="80" t="s">
        <v>894</v>
      </c>
      <c r="L243" s="80" t="s">
        <v>747</v>
      </c>
      <c r="M243" s="80" t="s">
        <v>4210</v>
      </c>
      <c r="N243" s="80" t="s">
        <v>766</v>
      </c>
      <c r="O243" s="80" t="s">
        <v>715</v>
      </c>
      <c r="P243" s="80"/>
      <c r="Q243" s="80"/>
      <c r="R243" s="80"/>
      <c r="S243" s="80"/>
      <c r="T243" s="178" t="str" cm="1">
        <f t="array" ref="T24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43" s="206">
        <v>4.5</v>
      </c>
      <c r="V243" s="80"/>
      <c r="W243" s="80"/>
      <c r="X243" s="80"/>
      <c r="Y243" s="80"/>
      <c r="Z243" s="80"/>
      <c r="AA243" s="80"/>
      <c r="AB243" s="80"/>
      <c r="AC243" s="80"/>
      <c r="AD243" s="80"/>
      <c r="AE243" s="80"/>
      <c r="AF243" s="80"/>
      <c r="AG243" s="80"/>
      <c r="AH243" s="80" t="s">
        <v>770</v>
      </c>
      <c r="AI243" s="80"/>
      <c r="AJ243" s="80"/>
      <c r="AK243" s="80"/>
      <c r="AL243" s="80"/>
      <c r="AM243" s="80"/>
      <c r="AN243" s="80"/>
      <c r="AO243" s="80"/>
      <c r="AP243" s="175"/>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0"/>
      <c r="CB243" s="80"/>
      <c r="CC243" s="80"/>
      <c r="CD243" s="80"/>
      <c r="CE243" s="80"/>
      <c r="CF243" s="80"/>
      <c r="CG243" s="80"/>
    </row>
    <row r="244" spans="1:85" s="145" customFormat="1" ht="14.5" customHeight="1">
      <c r="A244" s="85" t="s">
        <v>87</v>
      </c>
      <c r="B244" s="85">
        <v>240</v>
      </c>
      <c r="C244" s="175" t="s">
        <v>127</v>
      </c>
      <c r="D244" s="175"/>
      <c r="E244" s="176" t="s">
        <v>4213</v>
      </c>
      <c r="F244" s="176" t="s">
        <v>4028</v>
      </c>
      <c r="G244" s="178" t="s">
        <v>203</v>
      </c>
      <c r="H244" s="175"/>
      <c r="I244" s="175" t="s">
        <v>430</v>
      </c>
      <c r="J244" s="179"/>
      <c r="K244" s="175" t="s">
        <v>53</v>
      </c>
      <c r="L244" s="175" t="s">
        <v>87</v>
      </c>
      <c r="M244" s="175" t="s">
        <v>4210</v>
      </c>
      <c r="N244" s="175"/>
      <c r="O244" s="175" t="s">
        <v>224</v>
      </c>
      <c r="P244" s="175"/>
      <c r="Q244" s="175"/>
      <c r="R244" s="175" t="s">
        <v>38</v>
      </c>
      <c r="S244" s="175"/>
      <c r="T244" s="178" t="str" cm="1">
        <f t="array" ref="T24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44" s="180">
        <v>645.6</v>
      </c>
      <c r="V244" s="179"/>
      <c r="W244" s="175"/>
      <c r="X244" s="175"/>
      <c r="Y244" s="175"/>
      <c r="Z244" s="175"/>
      <c r="AA244" s="175"/>
      <c r="AB244" s="175"/>
      <c r="AC244" s="175"/>
      <c r="AD244" s="175"/>
      <c r="AE244" s="175"/>
      <c r="AF244" s="175"/>
      <c r="AG244" s="175"/>
      <c r="AH244" s="175"/>
      <c r="AI244" s="175"/>
      <c r="AJ244" s="175"/>
      <c r="AK244" s="175"/>
      <c r="AL244" s="175"/>
      <c r="AM244" s="175"/>
      <c r="AN244" s="175"/>
      <c r="AO244" s="175"/>
      <c r="AP244" s="175"/>
      <c r="AQ244" s="175"/>
      <c r="AR244" s="175"/>
      <c r="AS244" s="175"/>
      <c r="AT244" s="175"/>
      <c r="AU244" s="175"/>
      <c r="AV244" s="175"/>
      <c r="AW244" s="175"/>
      <c r="AX244" s="175"/>
      <c r="AY244" s="175"/>
      <c r="AZ244" s="175"/>
      <c r="BA244" s="175"/>
      <c r="BB244" s="175"/>
      <c r="BC244" s="175"/>
      <c r="BD244" s="175"/>
      <c r="BE244" s="175"/>
      <c r="BF244" s="175"/>
      <c r="BG244" s="175"/>
      <c r="BH244" s="175"/>
      <c r="BI244" s="175"/>
      <c r="BJ244" s="175"/>
      <c r="BK244" s="175"/>
      <c r="BL244" s="175"/>
      <c r="BM244" s="175"/>
      <c r="BN244" s="175"/>
      <c r="BO244" s="175"/>
      <c r="BP244" s="175"/>
      <c r="BQ244" s="175"/>
      <c r="BR244" s="175"/>
      <c r="BS244" s="175"/>
      <c r="BT244" s="175"/>
      <c r="BU244" s="175"/>
      <c r="BV244" s="175"/>
      <c r="BW244" s="175"/>
      <c r="BX244" s="175"/>
      <c r="BY244" s="177" t="s">
        <v>925</v>
      </c>
      <c r="BZ244" s="175"/>
      <c r="CA244" s="175"/>
      <c r="CB244" s="175"/>
      <c r="CC244" s="175"/>
      <c r="CD244" s="175"/>
      <c r="CE244" s="175"/>
      <c r="CF244" s="175"/>
      <c r="CG244" s="175"/>
    </row>
    <row r="245" spans="1:85" s="145" customFormat="1" ht="14.5" customHeight="1">
      <c r="A245" s="85" t="s">
        <v>82</v>
      </c>
      <c r="B245" s="85">
        <v>241</v>
      </c>
      <c r="C245" s="175" t="s">
        <v>200</v>
      </c>
      <c r="D245" s="175"/>
      <c r="E245" s="176" t="s">
        <v>4213</v>
      </c>
      <c r="F245" s="176" t="s">
        <v>4028</v>
      </c>
      <c r="G245" s="178" t="s">
        <v>4164</v>
      </c>
      <c r="H245" s="175"/>
      <c r="I245" s="175" t="s">
        <v>430</v>
      </c>
      <c r="J245" s="179"/>
      <c r="K245" s="175" t="s">
        <v>80</v>
      </c>
      <c r="L245" s="175" t="s">
        <v>471</v>
      </c>
      <c r="M245" s="175" t="s">
        <v>4209</v>
      </c>
      <c r="N245" s="175"/>
      <c r="O245" s="175" t="s">
        <v>199</v>
      </c>
      <c r="P245" s="175"/>
      <c r="Q245" s="175"/>
      <c r="R245" s="175" t="s">
        <v>38</v>
      </c>
      <c r="S245" s="175"/>
      <c r="T245" s="178" t="str" cm="1">
        <f t="array" ref="T24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45" s="180">
        <v>27.210365580000001</v>
      </c>
      <c r="V245" s="179"/>
      <c r="W245" s="175"/>
      <c r="X245" s="175"/>
      <c r="Y245" s="175"/>
      <c r="Z245" s="175"/>
      <c r="AA245" s="175"/>
      <c r="AB245" s="175"/>
      <c r="AC245" s="175"/>
      <c r="AD245" s="175"/>
      <c r="AE245" s="175"/>
      <c r="AF245" s="175"/>
      <c r="AG245" s="175"/>
      <c r="AH245" s="175"/>
      <c r="AI245" s="175"/>
      <c r="AJ245" s="175"/>
      <c r="AK245" s="175"/>
      <c r="AL245" s="175"/>
      <c r="AM245" s="175"/>
      <c r="AN245" s="175"/>
      <c r="AO245" s="175"/>
      <c r="AP245" s="175"/>
      <c r="AQ245" s="175"/>
      <c r="AR245" s="175"/>
      <c r="AS245" s="175"/>
      <c r="AT245" s="175"/>
      <c r="AU245" s="175"/>
      <c r="AV245" s="175"/>
      <c r="AW245" s="175"/>
      <c r="AX245" s="175"/>
      <c r="AY245" s="175"/>
      <c r="AZ245" s="175"/>
      <c r="BA245" s="175"/>
      <c r="BB245" s="175"/>
      <c r="BC245" s="175"/>
      <c r="BD245" s="175"/>
      <c r="BE245" s="175"/>
      <c r="BF245" s="175"/>
      <c r="BG245" s="175"/>
      <c r="BH245" s="175"/>
      <c r="BI245" s="175"/>
      <c r="BJ245" s="175"/>
      <c r="BK245" s="175"/>
      <c r="BL245" s="175"/>
      <c r="BM245" s="175"/>
      <c r="BN245" s="175"/>
      <c r="BO245" s="175"/>
      <c r="BP245" s="175"/>
      <c r="BQ245" s="175"/>
      <c r="BR245" s="175"/>
      <c r="BS245" s="175"/>
      <c r="BT245" s="175"/>
      <c r="BU245" s="175"/>
      <c r="BV245" s="175"/>
      <c r="BW245" s="175"/>
      <c r="BX245" s="175"/>
      <c r="BY245" s="175"/>
      <c r="BZ245" s="175"/>
      <c r="CA245" s="175"/>
      <c r="CB245" s="175"/>
      <c r="CC245" s="175"/>
      <c r="CD245" s="175"/>
      <c r="CE245" s="175"/>
      <c r="CF245" s="175"/>
      <c r="CG245" s="175"/>
    </row>
    <row r="246" spans="1:85" s="145" customFormat="1" ht="14.5" customHeight="1">
      <c r="A246" s="85" t="s">
        <v>82</v>
      </c>
      <c r="B246" s="85">
        <v>242</v>
      </c>
      <c r="C246" s="175" t="s">
        <v>192</v>
      </c>
      <c r="D246" s="175"/>
      <c r="E246" s="176" t="s">
        <v>4213</v>
      </c>
      <c r="F246" s="176" t="s">
        <v>4028</v>
      </c>
      <c r="G246" s="178" t="s">
        <v>4164</v>
      </c>
      <c r="H246" s="175">
        <v>4</v>
      </c>
      <c r="I246" s="175" t="s">
        <v>430</v>
      </c>
      <c r="J246" s="179"/>
      <c r="K246" s="175" t="s">
        <v>80</v>
      </c>
      <c r="L246" s="175" t="s">
        <v>471</v>
      </c>
      <c r="M246" s="175" t="s">
        <v>4209</v>
      </c>
      <c r="N246" s="175"/>
      <c r="O246" s="175" t="s">
        <v>191</v>
      </c>
      <c r="P246" s="175"/>
      <c r="Q246" s="175"/>
      <c r="R246" s="175" t="s">
        <v>38</v>
      </c>
      <c r="S246" s="175"/>
      <c r="T246" s="178" t="str" cm="1">
        <f t="array" ref="T24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46" s="180">
        <v>24.918475559999997</v>
      </c>
      <c r="V246" s="179"/>
      <c r="W246" s="175"/>
      <c r="X246" s="175"/>
      <c r="Y246" s="175"/>
      <c r="Z246" s="175"/>
      <c r="AA246" s="175"/>
      <c r="AB246" s="175"/>
      <c r="AC246" s="175"/>
      <c r="AD246" s="175"/>
      <c r="AE246" s="175"/>
      <c r="AF246" s="175"/>
      <c r="AG246" s="175"/>
      <c r="AH246" s="175"/>
      <c r="AI246" s="175"/>
      <c r="AJ246" s="175"/>
      <c r="AK246" s="175"/>
      <c r="AL246" s="175"/>
      <c r="AM246" s="175"/>
      <c r="AN246" s="175"/>
      <c r="AO246" s="175"/>
      <c r="AP246" s="175"/>
      <c r="AQ246" s="175"/>
      <c r="AR246" s="175"/>
      <c r="AS246" s="175"/>
      <c r="AT246" s="175"/>
      <c r="AU246" s="175"/>
      <c r="AV246" s="175"/>
      <c r="AW246" s="175"/>
      <c r="AX246" s="175"/>
      <c r="AY246" s="175"/>
      <c r="AZ246" s="175"/>
      <c r="BA246" s="175"/>
      <c r="BB246" s="175"/>
      <c r="BC246" s="175"/>
      <c r="BD246" s="175"/>
      <c r="BE246" s="175"/>
      <c r="BF246" s="175"/>
      <c r="BG246" s="175"/>
      <c r="BH246" s="175"/>
      <c r="BI246" s="175"/>
      <c r="BJ246" s="175"/>
      <c r="BK246" s="175"/>
      <c r="BL246" s="175"/>
      <c r="BM246" s="175"/>
      <c r="BN246" s="175"/>
      <c r="BO246" s="175"/>
      <c r="BP246" s="175"/>
      <c r="BQ246" s="175"/>
      <c r="BR246" s="175"/>
      <c r="BS246" s="175"/>
      <c r="BT246" s="175"/>
      <c r="BU246" s="175"/>
      <c r="BV246" s="175"/>
      <c r="BW246" s="175"/>
      <c r="BX246" s="175"/>
      <c r="BY246" s="175" t="s">
        <v>489</v>
      </c>
      <c r="BZ246" s="175"/>
      <c r="CA246" s="175"/>
      <c r="CB246" s="175"/>
      <c r="CC246" s="175"/>
      <c r="CD246" s="175"/>
      <c r="CE246" s="175"/>
      <c r="CF246" s="175"/>
      <c r="CG246" s="175"/>
    </row>
    <row r="247" spans="1:85" s="145" customFormat="1" ht="14.5" customHeight="1">
      <c r="A247" s="85" t="s">
        <v>205</v>
      </c>
      <c r="B247" s="85">
        <v>140</v>
      </c>
      <c r="C247" s="175" t="s">
        <v>302</v>
      </c>
      <c r="D247" s="175" t="s">
        <v>3585</v>
      </c>
      <c r="E247" s="176" t="s">
        <v>1041</v>
      </c>
      <c r="F247" s="176" t="s">
        <v>3515</v>
      </c>
      <c r="G247" s="178" t="s">
        <v>237</v>
      </c>
      <c r="H247" s="175">
        <v>6</v>
      </c>
      <c r="I247" s="175" t="s">
        <v>430</v>
      </c>
      <c r="J247" s="179"/>
      <c r="K247" s="175" t="s">
        <v>41</v>
      </c>
      <c r="L247" s="175" t="s">
        <v>436</v>
      </c>
      <c r="M247" s="175" t="s">
        <v>4211</v>
      </c>
      <c r="N247" s="191" t="s">
        <v>3586</v>
      </c>
      <c r="O247" s="175" t="s">
        <v>237</v>
      </c>
      <c r="P247" s="175" t="s">
        <v>236</v>
      </c>
      <c r="Q247" s="175"/>
      <c r="R247" s="175" t="s">
        <v>63</v>
      </c>
      <c r="S247" s="175" t="s">
        <v>3587</v>
      </c>
      <c r="T247" s="178" t="str" cm="1">
        <f t="array" ref="T24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47" s="180">
        <v>2700</v>
      </c>
      <c r="V247" s="179"/>
      <c r="W247" s="175"/>
      <c r="X247" s="175"/>
      <c r="Y247" s="175"/>
      <c r="Z247" s="175"/>
      <c r="AA247" s="175"/>
      <c r="AB247" s="175"/>
      <c r="AC247" s="80" t="s">
        <v>3588</v>
      </c>
      <c r="AD247" s="175"/>
      <c r="AE247" s="175"/>
      <c r="AF247" s="175"/>
      <c r="AG247" s="175"/>
      <c r="AH247" s="175"/>
      <c r="AI247" s="175"/>
      <c r="AJ247" s="175"/>
      <c r="AK247" s="175"/>
      <c r="AL247" s="175"/>
      <c r="AM247" s="175"/>
      <c r="AN247" s="175"/>
      <c r="AO247" s="175"/>
      <c r="AP247" s="175" t="s">
        <v>27</v>
      </c>
      <c r="AQ247" s="175"/>
      <c r="AR247" s="175"/>
      <c r="AS247" s="175"/>
      <c r="AT247" s="175"/>
      <c r="AU247" s="175"/>
      <c r="AV247" s="175"/>
      <c r="AW247" s="175"/>
      <c r="AX247" s="175"/>
      <c r="AY247" s="175"/>
      <c r="AZ247" s="175"/>
      <c r="BA247" s="175"/>
      <c r="BB247" s="175"/>
      <c r="BC247" s="175"/>
      <c r="BD247" s="175"/>
      <c r="BE247" s="175"/>
      <c r="BF247" s="175"/>
      <c r="BG247" s="175"/>
      <c r="BH247" s="175"/>
      <c r="BI247" s="175"/>
      <c r="BJ247" s="175"/>
      <c r="BK247" s="175"/>
      <c r="BL247" s="175"/>
      <c r="BM247" s="175"/>
      <c r="BN247" s="175"/>
      <c r="BO247" s="175"/>
      <c r="BP247" s="175"/>
      <c r="BQ247" s="175"/>
      <c r="BR247" s="175"/>
      <c r="BS247" s="175"/>
      <c r="BT247" s="175"/>
      <c r="BU247" s="175"/>
      <c r="BV247" s="175"/>
      <c r="BW247" s="175"/>
      <c r="BX247" s="175"/>
      <c r="BY247" s="175" t="s">
        <v>489</v>
      </c>
      <c r="BZ247" s="191" t="s">
        <v>4219</v>
      </c>
      <c r="CA247" s="175"/>
      <c r="CB247" s="175"/>
      <c r="CC247" s="175"/>
      <c r="CD247" s="175"/>
      <c r="CE247" s="175"/>
      <c r="CF247" s="175"/>
      <c r="CG247" s="175"/>
    </row>
    <row r="248" spans="1:85" s="145" customFormat="1" ht="14.5" customHeight="1">
      <c r="A248" s="85" t="s">
        <v>909</v>
      </c>
      <c r="B248" s="85">
        <v>244</v>
      </c>
      <c r="C248" s="175" t="s">
        <v>1103</v>
      </c>
      <c r="D248" s="183" t="s">
        <v>1104</v>
      </c>
      <c r="E248" s="177" t="s">
        <v>4213</v>
      </c>
      <c r="F248" s="176" t="s">
        <v>4028</v>
      </c>
      <c r="G248" s="178" t="s">
        <v>224</v>
      </c>
      <c r="H248" s="175"/>
      <c r="I248" s="175" t="s">
        <v>4160</v>
      </c>
      <c r="J248" s="175"/>
      <c r="K248" s="175" t="s">
        <v>1105</v>
      </c>
      <c r="L248" s="175" t="s">
        <v>103</v>
      </c>
      <c r="M248" s="80" t="s">
        <v>4211</v>
      </c>
      <c r="N248" s="80" t="e">
        <v>#N/A</v>
      </c>
      <c r="O248" s="175" t="s">
        <v>224</v>
      </c>
      <c r="P248" s="175"/>
      <c r="Q248" s="175"/>
      <c r="R248" s="175"/>
      <c r="S248" s="175"/>
      <c r="T248" s="178" t="str" cm="1">
        <f t="array" ref="T24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48" s="180">
        <v>100</v>
      </c>
      <c r="V248" s="175"/>
      <c r="W248" s="175"/>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R248" s="175"/>
      <c r="AS248" s="175"/>
      <c r="AT248" s="175"/>
      <c r="AU248" s="175"/>
      <c r="AV248" s="175"/>
      <c r="AW248" s="175"/>
      <c r="AX248" s="175"/>
      <c r="AY248" s="175"/>
      <c r="AZ248" s="175"/>
      <c r="BA248" s="175"/>
      <c r="BB248" s="175"/>
      <c r="BC248" s="175"/>
      <c r="BD248" s="175"/>
      <c r="BE248" s="175"/>
      <c r="BF248" s="175"/>
      <c r="BG248" s="175"/>
      <c r="BH248" s="175"/>
      <c r="BI248" s="175"/>
      <c r="BJ248" s="175"/>
      <c r="BK248" s="175"/>
      <c r="BL248" s="175"/>
      <c r="BM248" s="175"/>
      <c r="BN248" s="175"/>
      <c r="BO248" s="175"/>
      <c r="BP248" s="175"/>
      <c r="BQ248" s="175"/>
      <c r="BR248" s="175"/>
      <c r="BS248" s="175"/>
      <c r="BT248" s="175"/>
      <c r="BU248" s="175"/>
      <c r="BV248" s="175"/>
      <c r="BW248" s="175"/>
      <c r="BX248" s="175"/>
      <c r="BY248" s="175"/>
      <c r="BZ248" s="175"/>
      <c r="CA248" s="175"/>
      <c r="CB248" s="175"/>
      <c r="CC248" s="175"/>
      <c r="CD248" s="175"/>
      <c r="CE248" s="175"/>
      <c r="CF248" s="175"/>
      <c r="CG248" s="175"/>
    </row>
    <row r="249" spans="1:85" s="145" customFormat="1" ht="14.5" customHeight="1">
      <c r="A249" s="85" t="s">
        <v>205</v>
      </c>
      <c r="B249" s="85">
        <v>245</v>
      </c>
      <c r="C249" s="175" t="s">
        <v>254</v>
      </c>
      <c r="D249" s="175" t="s">
        <v>253</v>
      </c>
      <c r="E249" s="176" t="s">
        <v>4213</v>
      </c>
      <c r="F249" s="176" t="s">
        <v>4028</v>
      </c>
      <c r="G249" s="178" t="s">
        <v>242</v>
      </c>
      <c r="H249" s="175"/>
      <c r="I249" s="175" t="s">
        <v>430</v>
      </c>
      <c r="J249" s="179"/>
      <c r="K249" s="175" t="s">
        <v>26</v>
      </c>
      <c r="L249" s="175" t="s">
        <v>581</v>
      </c>
      <c r="M249" s="175" t="s">
        <v>4209</v>
      </c>
      <c r="N249" s="175"/>
      <c r="O249" s="175" t="s">
        <v>241</v>
      </c>
      <c r="P249" s="175" t="s">
        <v>240</v>
      </c>
      <c r="Q249" s="175"/>
      <c r="R249" s="175" t="s">
        <v>63</v>
      </c>
      <c r="S249" s="175"/>
      <c r="T249" s="178" t="str" cm="1">
        <f t="array" ref="T24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49" s="180">
        <v>4500</v>
      </c>
      <c r="V249" s="179"/>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c r="BE249" s="175"/>
      <c r="BF249" s="175"/>
      <c r="BG249" s="175"/>
      <c r="BH249" s="175"/>
      <c r="BI249" s="175"/>
      <c r="BJ249" s="175"/>
      <c r="BK249" s="175"/>
      <c r="BL249" s="175"/>
      <c r="BM249" s="175"/>
      <c r="BN249" s="175"/>
      <c r="BO249" s="175"/>
      <c r="BP249" s="175"/>
      <c r="BQ249" s="175"/>
      <c r="BR249" s="175"/>
      <c r="BS249" s="175"/>
      <c r="BT249" s="175"/>
      <c r="BU249" s="175"/>
      <c r="BV249" s="175"/>
      <c r="BW249" s="175"/>
      <c r="BX249" s="175"/>
      <c r="BY249" s="175"/>
      <c r="BZ249" s="175"/>
      <c r="CA249" s="175"/>
      <c r="CB249" s="175"/>
      <c r="CC249" s="175"/>
      <c r="CD249" s="175"/>
      <c r="CE249" s="175"/>
      <c r="CF249" s="175"/>
      <c r="CG249" s="175"/>
    </row>
    <row r="250" spans="1:85" s="145" customFormat="1" ht="14.5" customHeight="1">
      <c r="A250" s="85" t="s">
        <v>910</v>
      </c>
      <c r="B250" s="85">
        <v>246</v>
      </c>
      <c r="C250" s="80" t="s">
        <v>781</v>
      </c>
      <c r="D250" s="80" t="s">
        <v>782</v>
      </c>
      <c r="E250" s="177" t="s">
        <v>4213</v>
      </c>
      <c r="F250" s="176" t="s">
        <v>4028</v>
      </c>
      <c r="G250" s="178" t="s">
        <v>224</v>
      </c>
      <c r="H250" s="80"/>
      <c r="I250" s="177" t="s">
        <v>4159</v>
      </c>
      <c r="J250" s="80"/>
      <c r="K250" s="80" t="s">
        <v>894</v>
      </c>
      <c r="L250" s="80" t="s">
        <v>747</v>
      </c>
      <c r="M250" s="80" t="s">
        <v>4210</v>
      </c>
      <c r="N250" s="80" t="s">
        <v>747</v>
      </c>
      <c r="O250" s="80" t="s">
        <v>715</v>
      </c>
      <c r="P250" s="80"/>
      <c r="Q250" s="80"/>
      <c r="R250" s="80"/>
      <c r="S250" s="80"/>
      <c r="T250" s="178" t="str" cm="1">
        <f t="array" ref="T25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50" s="206">
        <v>136</v>
      </c>
      <c r="V250" s="80"/>
      <c r="W250" s="80"/>
      <c r="X250" s="80"/>
      <c r="Y250" s="80"/>
      <c r="Z250" s="80"/>
      <c r="AA250" s="80"/>
      <c r="AB250" s="80"/>
      <c r="AC250" s="80"/>
      <c r="AD250" s="80"/>
      <c r="AE250" s="80"/>
      <c r="AF250" s="80"/>
      <c r="AG250" s="80"/>
      <c r="AH250" s="80"/>
      <c r="AI250" s="80"/>
      <c r="AJ250" s="80"/>
      <c r="AK250" s="80"/>
      <c r="AL250" s="80"/>
      <c r="AM250" s="80"/>
      <c r="AN250" s="80"/>
      <c r="AO250" s="80"/>
      <c r="AP250" s="175"/>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0"/>
      <c r="CB250" s="80"/>
      <c r="CC250" s="80"/>
      <c r="CD250" s="80"/>
      <c r="CE250" s="80"/>
      <c r="CF250" s="80"/>
      <c r="CG250" s="80"/>
    </row>
    <row r="251" spans="1:85" s="145" customFormat="1" ht="14.5" customHeight="1">
      <c r="A251" s="85" t="s">
        <v>909</v>
      </c>
      <c r="B251" s="85">
        <v>247</v>
      </c>
      <c r="C251" s="80" t="s">
        <v>1985</v>
      </c>
      <c r="D251" s="80" t="s">
        <v>1986</v>
      </c>
      <c r="E251" s="176" t="s">
        <v>4213</v>
      </c>
      <c r="F251" s="176" t="s">
        <v>4028</v>
      </c>
      <c r="G251" s="177" t="s">
        <v>3481</v>
      </c>
      <c r="H251" s="80"/>
      <c r="I251" s="177" t="s">
        <v>430</v>
      </c>
      <c r="J251" s="80"/>
      <c r="K251" s="80"/>
      <c r="L251" s="80" t="s">
        <v>1987</v>
      </c>
      <c r="M251" s="175" t="s">
        <v>4210</v>
      </c>
      <c r="N251" s="80" t="s">
        <v>2309</v>
      </c>
      <c r="O251" s="80" t="s">
        <v>1225</v>
      </c>
      <c r="P251" s="80" t="s">
        <v>1226</v>
      </c>
      <c r="Q251" s="80"/>
      <c r="R251" s="80" t="s">
        <v>499</v>
      </c>
      <c r="S251" s="80"/>
      <c r="T251" s="178" t="str" cm="1">
        <f t="array" ref="T25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51" s="206">
        <v>30</v>
      </c>
      <c r="V251" s="80"/>
      <c r="W251" s="80"/>
      <c r="X251" s="80" t="s">
        <v>1988</v>
      </c>
      <c r="Y251" s="80" t="s">
        <v>1989</v>
      </c>
      <c r="Z251" s="80"/>
      <c r="AA251" s="80"/>
      <c r="AB251" s="80"/>
      <c r="AC251" s="80"/>
      <c r="AD251" s="80"/>
      <c r="AE251" s="80"/>
      <c r="AF251" s="80"/>
      <c r="AG251" s="80"/>
      <c r="AH251" s="80" t="s">
        <v>1249</v>
      </c>
      <c r="AI251" s="80" t="s">
        <v>1991</v>
      </c>
      <c r="AJ251" s="80"/>
      <c r="AK251" s="80"/>
      <c r="AL251" s="80"/>
      <c r="AM251" s="80"/>
      <c r="AN251" s="80"/>
      <c r="AO251" s="80"/>
      <c r="AP251" s="175"/>
      <c r="AQ251" s="80"/>
      <c r="AR251" s="80"/>
      <c r="AS251" s="80"/>
      <c r="AT251" s="80"/>
      <c r="AU251" s="80"/>
      <c r="AV251" s="80"/>
      <c r="AW251" s="80"/>
      <c r="AX251" s="80" t="s">
        <v>1736</v>
      </c>
      <c r="AY251" s="80"/>
      <c r="AZ251" s="80"/>
      <c r="BA251" s="80"/>
      <c r="BB251" s="80"/>
      <c r="BC251" s="80"/>
      <c r="BD251" s="80"/>
      <c r="BE251" s="80"/>
      <c r="BF251" s="80"/>
      <c r="BG251" s="80" t="s">
        <v>1980</v>
      </c>
      <c r="BH251" s="80">
        <v>250000</v>
      </c>
      <c r="BI251" s="80"/>
      <c r="BJ251" s="80"/>
      <c r="BK251" s="80"/>
      <c r="BL251" s="80"/>
      <c r="BM251" s="80"/>
      <c r="BN251" s="80"/>
      <c r="BO251" s="80"/>
      <c r="BP251" s="80"/>
      <c r="BQ251" s="80"/>
      <c r="BR251" s="80"/>
      <c r="BS251" s="80"/>
      <c r="BT251" s="80"/>
      <c r="BU251" s="80"/>
      <c r="BV251" s="80"/>
      <c r="BW251" s="80"/>
      <c r="BX251" s="80"/>
      <c r="BY251" s="175" t="s">
        <v>489</v>
      </c>
      <c r="BZ251" s="80" t="s">
        <v>1993</v>
      </c>
      <c r="CA251" s="80" t="s">
        <v>1994</v>
      </c>
      <c r="CB251" s="80"/>
      <c r="CC251" s="80" t="s">
        <v>1231</v>
      </c>
      <c r="CD251" s="80"/>
      <c r="CE251" s="80" t="s">
        <v>1995</v>
      </c>
      <c r="CF251" s="80"/>
      <c r="CG251" s="80" t="s">
        <v>1996</v>
      </c>
    </row>
    <row r="252" spans="1:85" s="145" customFormat="1" ht="14.5" customHeight="1">
      <c r="A252" s="85" t="s">
        <v>87</v>
      </c>
      <c r="B252" s="85">
        <v>248</v>
      </c>
      <c r="C252" s="175" t="s">
        <v>133</v>
      </c>
      <c r="D252" s="175"/>
      <c r="E252" s="176" t="s">
        <v>4213</v>
      </c>
      <c r="F252" s="176" t="s">
        <v>4028</v>
      </c>
      <c r="G252" s="178" t="s">
        <v>203</v>
      </c>
      <c r="H252" s="175"/>
      <c r="I252" s="175" t="s">
        <v>430</v>
      </c>
      <c r="J252" s="179"/>
      <c r="K252" s="175" t="s">
        <v>53</v>
      </c>
      <c r="L252" s="175" t="s">
        <v>87</v>
      </c>
      <c r="M252" s="175" t="s">
        <v>4210</v>
      </c>
      <c r="N252" s="175"/>
      <c r="O252" s="175" t="s">
        <v>224</v>
      </c>
      <c r="P252" s="175"/>
      <c r="Q252" s="175"/>
      <c r="R252" s="175" t="s">
        <v>132</v>
      </c>
      <c r="S252" s="175"/>
      <c r="T252" s="178" t="str" cm="1">
        <f t="array" ref="T25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252" s="180">
        <v>6700</v>
      </c>
      <c r="V252" s="179"/>
      <c r="W252" s="175"/>
      <c r="X252" s="175"/>
      <c r="Y252" s="175"/>
      <c r="Z252" s="175"/>
      <c r="AA252" s="175"/>
      <c r="AB252" s="175"/>
      <c r="AC252" s="175"/>
      <c r="AD252" s="175"/>
      <c r="AE252" s="175"/>
      <c r="AF252" s="175"/>
      <c r="AG252" s="175"/>
      <c r="AH252" s="175"/>
      <c r="AI252" s="175"/>
      <c r="AJ252" s="175"/>
      <c r="AK252" s="175"/>
      <c r="AL252" s="175"/>
      <c r="AM252" s="175"/>
      <c r="AN252" s="175"/>
      <c r="AO252" s="175"/>
      <c r="AP252" s="175"/>
      <c r="AQ252" s="175"/>
      <c r="AR252" s="175"/>
      <c r="AS252" s="175"/>
      <c r="AT252" s="175"/>
      <c r="AU252" s="175"/>
      <c r="AV252" s="175"/>
      <c r="AW252" s="175"/>
      <c r="AX252" s="175"/>
      <c r="AY252" s="175"/>
      <c r="AZ252" s="175"/>
      <c r="BA252" s="175"/>
      <c r="BB252" s="175"/>
      <c r="BC252" s="175"/>
      <c r="BD252" s="175"/>
      <c r="BE252" s="175"/>
      <c r="BF252" s="175"/>
      <c r="BG252" s="175"/>
      <c r="BH252" s="175"/>
      <c r="BI252" s="175"/>
      <c r="BJ252" s="175"/>
      <c r="BK252" s="175"/>
      <c r="BL252" s="175"/>
      <c r="BM252" s="175"/>
      <c r="BN252" s="175"/>
      <c r="BO252" s="175"/>
      <c r="BP252" s="175"/>
      <c r="BQ252" s="175"/>
      <c r="BR252" s="175"/>
      <c r="BS252" s="175"/>
      <c r="BT252" s="175"/>
      <c r="BU252" s="175"/>
      <c r="BV252" s="175"/>
      <c r="BW252" s="175"/>
      <c r="BX252" s="175"/>
      <c r="BY252" s="177" t="s">
        <v>925</v>
      </c>
      <c r="BZ252" s="175"/>
      <c r="CA252" s="175"/>
      <c r="CB252" s="175"/>
      <c r="CC252" s="175"/>
      <c r="CD252" s="175"/>
      <c r="CE252" s="175"/>
      <c r="CF252" s="175"/>
      <c r="CG252" s="175"/>
    </row>
    <row r="253" spans="1:85" s="145" customFormat="1" ht="14.5" customHeight="1">
      <c r="A253" s="85" t="s">
        <v>205</v>
      </c>
      <c r="B253" s="85">
        <v>249</v>
      </c>
      <c r="C253" s="175" t="s">
        <v>311</v>
      </c>
      <c r="D253" s="175"/>
      <c r="E253" s="176" t="s">
        <v>4213</v>
      </c>
      <c r="F253" s="176" t="s">
        <v>4028</v>
      </c>
      <c r="G253" s="178" t="s">
        <v>237</v>
      </c>
      <c r="H253" s="175">
        <v>1</v>
      </c>
      <c r="I253" s="175" t="s">
        <v>430</v>
      </c>
      <c r="J253" s="179"/>
      <c r="K253" s="175" t="s">
        <v>53</v>
      </c>
      <c r="L253" s="175" t="s">
        <v>556</v>
      </c>
      <c r="M253" s="175" t="s">
        <v>4211</v>
      </c>
      <c r="N253" s="175"/>
      <c r="O253" s="175" t="s">
        <v>237</v>
      </c>
      <c r="P253" s="175" t="s">
        <v>282</v>
      </c>
      <c r="Q253" s="175"/>
      <c r="R253" s="175" t="s">
        <v>25</v>
      </c>
      <c r="S253" s="175"/>
      <c r="T253" s="178" t="str" cm="1">
        <f t="array" ref="T25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53" s="180">
        <v>1</v>
      </c>
      <c r="V253" s="179"/>
      <c r="W253" s="175"/>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75"/>
      <c r="AW253" s="175"/>
      <c r="AX253" s="175"/>
      <c r="AY253" s="175"/>
      <c r="AZ253" s="175"/>
      <c r="BA253" s="175"/>
      <c r="BB253" s="175"/>
      <c r="BC253" s="175"/>
      <c r="BD253" s="175"/>
      <c r="BE253" s="175"/>
      <c r="BF253" s="175"/>
      <c r="BG253" s="175"/>
      <c r="BH253" s="175"/>
      <c r="BI253" s="175"/>
      <c r="BJ253" s="175"/>
      <c r="BK253" s="175"/>
      <c r="BL253" s="175"/>
      <c r="BM253" s="175"/>
      <c r="BN253" s="175"/>
      <c r="BO253" s="175"/>
      <c r="BP253" s="175"/>
      <c r="BQ253" s="175"/>
      <c r="BR253" s="175"/>
      <c r="BS253" s="175"/>
      <c r="BT253" s="175"/>
      <c r="BU253" s="175"/>
      <c r="BV253" s="175"/>
      <c r="BW253" s="175"/>
      <c r="BX253" s="175"/>
      <c r="BY253" s="175" t="s">
        <v>489</v>
      </c>
      <c r="BZ253" s="175"/>
      <c r="CA253" s="175"/>
      <c r="CB253" s="175"/>
      <c r="CC253" s="175"/>
      <c r="CD253" s="175"/>
      <c r="CE253" s="175"/>
      <c r="CF253" s="175"/>
      <c r="CG253" s="175"/>
    </row>
    <row r="254" spans="1:85" s="145" customFormat="1" ht="14.5" customHeight="1">
      <c r="A254" s="85" t="s">
        <v>1</v>
      </c>
      <c r="B254" s="85">
        <v>250</v>
      </c>
      <c r="C254" s="175" t="s">
        <v>5</v>
      </c>
      <c r="D254" s="175" t="s">
        <v>4</v>
      </c>
      <c r="E254" s="176" t="s">
        <v>4213</v>
      </c>
      <c r="F254" s="176" t="s">
        <v>4028</v>
      </c>
      <c r="G254" s="178" t="s">
        <v>224</v>
      </c>
      <c r="H254" s="175"/>
      <c r="I254" s="175" t="s">
        <v>430</v>
      </c>
      <c r="J254" s="179"/>
      <c r="K254" s="175"/>
      <c r="L254" s="175" t="s">
        <v>471</v>
      </c>
      <c r="M254" s="175" t="s">
        <v>4210</v>
      </c>
      <c r="N254" s="175"/>
      <c r="O254" s="175" t="s">
        <v>224</v>
      </c>
      <c r="P254" s="175"/>
      <c r="Q254" s="175"/>
      <c r="R254" s="175"/>
      <c r="S254" s="175"/>
      <c r="T254" s="181" t="s">
        <v>471</v>
      </c>
      <c r="U254" s="186" t="s">
        <v>471</v>
      </c>
      <c r="V254" s="179"/>
      <c r="W254" s="175"/>
      <c r="X254" s="175"/>
      <c r="Y254" s="175"/>
      <c r="Z254" s="175"/>
      <c r="AA254" s="175"/>
      <c r="AB254" s="175"/>
      <c r="AC254" s="175"/>
      <c r="AD254" s="175"/>
      <c r="AE254" s="175"/>
      <c r="AF254" s="175"/>
      <c r="AG254" s="175"/>
      <c r="AH254" s="175"/>
      <c r="AI254" s="175"/>
      <c r="AJ254" s="175"/>
      <c r="AK254" s="175"/>
      <c r="AL254" s="175"/>
      <c r="AM254" s="175"/>
      <c r="AN254" s="175"/>
      <c r="AO254" s="175"/>
      <c r="AP254" s="175"/>
      <c r="AQ254" s="175"/>
      <c r="AR254" s="175"/>
      <c r="AS254" s="175"/>
      <c r="AT254" s="175"/>
      <c r="AU254" s="175"/>
      <c r="AV254" s="175"/>
      <c r="AW254" s="175"/>
      <c r="AX254" s="175"/>
      <c r="AY254" s="175"/>
      <c r="AZ254" s="175"/>
      <c r="BA254" s="175"/>
      <c r="BB254" s="175"/>
      <c r="BC254" s="175"/>
      <c r="BD254" s="175"/>
      <c r="BE254" s="175"/>
      <c r="BF254" s="175"/>
      <c r="BG254" s="175"/>
      <c r="BH254" s="175"/>
      <c r="BI254" s="175"/>
      <c r="BJ254" s="175"/>
      <c r="BK254" s="175"/>
      <c r="BL254" s="175"/>
      <c r="BM254" s="175"/>
      <c r="BN254" s="175"/>
      <c r="BO254" s="175"/>
      <c r="BP254" s="175"/>
      <c r="BQ254" s="175"/>
      <c r="BR254" s="175"/>
      <c r="BS254" s="175"/>
      <c r="BT254" s="175"/>
      <c r="BU254" s="175"/>
      <c r="BV254" s="175"/>
      <c r="BW254" s="175"/>
      <c r="BX254" s="175"/>
      <c r="BY254" s="175"/>
      <c r="BZ254" s="175"/>
      <c r="CA254" s="175"/>
      <c r="CB254" s="175"/>
      <c r="CC254" s="175"/>
      <c r="CD254" s="175"/>
      <c r="CE254" s="175"/>
      <c r="CF254" s="175"/>
      <c r="CG254" s="175"/>
    </row>
    <row r="255" spans="1:85" s="145" customFormat="1" ht="14.5" customHeight="1">
      <c r="A255" s="85" t="s">
        <v>910</v>
      </c>
      <c r="B255" s="85">
        <v>251</v>
      </c>
      <c r="C255" s="80" t="s">
        <v>870</v>
      </c>
      <c r="D255" s="80" t="s">
        <v>873</v>
      </c>
      <c r="E255" s="177" t="s">
        <v>4213</v>
      </c>
      <c r="F255" s="176" t="s">
        <v>4028</v>
      </c>
      <c r="G255" s="178" t="s">
        <v>237</v>
      </c>
      <c r="H255" s="80"/>
      <c r="I255" s="177" t="s">
        <v>4159</v>
      </c>
      <c r="J255" s="80"/>
      <c r="K255" s="80" t="s">
        <v>895</v>
      </c>
      <c r="L255" s="80" t="s">
        <v>872</v>
      </c>
      <c r="M255" s="80" t="s">
        <v>4211</v>
      </c>
      <c r="N255" s="80" t="s">
        <v>871</v>
      </c>
      <c r="O255" s="80" t="s">
        <v>715</v>
      </c>
      <c r="P255" s="80"/>
      <c r="Q255" s="80"/>
      <c r="R255" s="80"/>
      <c r="S255" s="80"/>
      <c r="T255" s="178" t="str" cm="1">
        <f t="array" ref="T25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55" s="206">
        <v>7.9988000000000004E-2</v>
      </c>
      <c r="V255" s="80"/>
      <c r="W255" s="80"/>
      <c r="X255" s="80"/>
      <c r="Y255" s="80"/>
      <c r="Z255" s="80"/>
      <c r="AA255" s="80"/>
      <c r="AB255" s="80"/>
      <c r="AC255" s="80"/>
      <c r="AD255" s="80"/>
      <c r="AE255" s="80"/>
      <c r="AF255" s="80"/>
      <c r="AG255" s="80"/>
      <c r="AH255" s="80" t="s">
        <v>869</v>
      </c>
      <c r="AI255" s="80"/>
      <c r="AJ255" s="80"/>
      <c r="AK255" s="80"/>
      <c r="AL255" s="80"/>
      <c r="AM255" s="80"/>
      <c r="AN255" s="80"/>
      <c r="AO255" s="80"/>
      <c r="AP255" s="175"/>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0"/>
      <c r="CB255" s="80"/>
      <c r="CC255" s="80"/>
      <c r="CD255" s="80"/>
      <c r="CE255" s="80"/>
      <c r="CF255" s="80"/>
      <c r="CG255" s="80"/>
    </row>
    <row r="256" spans="1:85" s="145" customFormat="1" ht="14.5" customHeight="1">
      <c r="A256" s="85" t="s">
        <v>87</v>
      </c>
      <c r="B256" s="85">
        <v>252</v>
      </c>
      <c r="C256" s="175" t="s">
        <v>115</v>
      </c>
      <c r="D256" s="175" t="s">
        <v>113</v>
      </c>
      <c r="E256" s="176" t="s">
        <v>1041</v>
      </c>
      <c r="F256" s="176" t="s">
        <v>4028</v>
      </c>
      <c r="G256" s="178" t="s">
        <v>237</v>
      </c>
      <c r="H256" s="175" t="s">
        <v>114</v>
      </c>
      <c r="I256" s="175" t="s">
        <v>430</v>
      </c>
      <c r="J256" s="179"/>
      <c r="K256" s="175" t="s">
        <v>53</v>
      </c>
      <c r="L256" s="175" t="s">
        <v>87</v>
      </c>
      <c r="M256" s="175" t="s">
        <v>4210</v>
      </c>
      <c r="N256" s="175"/>
      <c r="O256" s="175"/>
      <c r="P256" s="175"/>
      <c r="Q256" s="175"/>
      <c r="R256" s="175" t="s">
        <v>38</v>
      </c>
      <c r="S256" s="175"/>
      <c r="T256" s="178" t="str" cm="1">
        <f t="array" ref="T25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56" s="180">
        <v>600</v>
      </c>
      <c r="V256" s="179"/>
      <c r="W256" s="175"/>
      <c r="X256" s="175"/>
      <c r="Y256" s="175"/>
      <c r="Z256" s="175"/>
      <c r="AA256" s="175"/>
      <c r="AB256" s="175"/>
      <c r="AC256" s="175"/>
      <c r="AD256" s="175"/>
      <c r="AE256" s="175"/>
      <c r="AF256" s="175"/>
      <c r="AG256" s="175"/>
      <c r="AH256" s="175"/>
      <c r="AI256" s="175"/>
      <c r="AJ256" s="175"/>
      <c r="AK256" s="175"/>
      <c r="AL256" s="175"/>
      <c r="AM256" s="175"/>
      <c r="AN256" s="175"/>
      <c r="AO256" s="175"/>
      <c r="AP256" s="175"/>
      <c r="AQ256" s="175"/>
      <c r="AR256" s="175"/>
      <c r="AS256" s="175"/>
      <c r="AT256" s="175"/>
      <c r="AU256" s="175"/>
      <c r="AV256" s="175"/>
      <c r="AW256" s="175"/>
      <c r="AX256" s="175"/>
      <c r="AY256" s="175"/>
      <c r="AZ256" s="175"/>
      <c r="BA256" s="175"/>
      <c r="BB256" s="175"/>
      <c r="BC256" s="175"/>
      <c r="BD256" s="175"/>
      <c r="BE256" s="175"/>
      <c r="BF256" s="175"/>
      <c r="BG256" s="175"/>
      <c r="BH256" s="175"/>
      <c r="BI256" s="175"/>
      <c r="BJ256" s="175"/>
      <c r="BK256" s="175"/>
      <c r="BL256" s="175"/>
      <c r="BM256" s="175"/>
      <c r="BN256" s="175"/>
      <c r="BO256" s="175"/>
      <c r="BP256" s="175"/>
      <c r="BQ256" s="175"/>
      <c r="BR256" s="175"/>
      <c r="BS256" s="175"/>
      <c r="BT256" s="175"/>
      <c r="BU256" s="175"/>
      <c r="BV256" s="175"/>
      <c r="BW256" s="175"/>
      <c r="BX256" s="175"/>
      <c r="BY256" s="175" t="s">
        <v>489</v>
      </c>
      <c r="BZ256" s="175"/>
      <c r="CA256" s="175"/>
      <c r="CB256" s="175"/>
      <c r="CC256" s="175"/>
      <c r="CD256" s="175"/>
      <c r="CE256" s="175"/>
      <c r="CF256" s="175"/>
      <c r="CG256" s="175"/>
    </row>
    <row r="257" spans="1:85" s="145" customFormat="1" ht="14.5" customHeight="1">
      <c r="A257" s="85" t="s">
        <v>205</v>
      </c>
      <c r="B257" s="85">
        <v>253</v>
      </c>
      <c r="C257" s="175" t="s">
        <v>217</v>
      </c>
      <c r="D257" s="175"/>
      <c r="E257" s="176" t="s">
        <v>4213</v>
      </c>
      <c r="F257" s="176" t="s">
        <v>4028</v>
      </c>
      <c r="G257" s="178" t="s">
        <v>237</v>
      </c>
      <c r="H257" s="175">
        <v>2</v>
      </c>
      <c r="I257" s="175" t="s">
        <v>430</v>
      </c>
      <c r="J257" s="179"/>
      <c r="K257" s="175" t="s">
        <v>213</v>
      </c>
      <c r="L257" s="175" t="s">
        <v>496</v>
      </c>
      <c r="M257" s="175" t="s">
        <v>4209</v>
      </c>
      <c r="N257" s="175"/>
      <c r="O257" s="175" t="s">
        <v>209</v>
      </c>
      <c r="P257" s="175" t="s">
        <v>216</v>
      </c>
      <c r="Q257" s="175"/>
      <c r="R257" s="175"/>
      <c r="S257" s="175"/>
      <c r="T257" s="178" t="str" cm="1">
        <f t="array" ref="T25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57" s="180">
        <v>2.2000000000000002</v>
      </c>
      <c r="V257" s="179"/>
      <c r="W257" s="175"/>
      <c r="X257" s="175"/>
      <c r="Y257" s="175"/>
      <c r="Z257" s="175"/>
      <c r="AA257" s="175"/>
      <c r="AB257" s="175"/>
      <c r="AC257" s="175"/>
      <c r="AD257" s="175"/>
      <c r="AE257" s="175"/>
      <c r="AF257" s="175"/>
      <c r="AG257" s="175"/>
      <c r="AH257" s="175"/>
      <c r="AI257" s="175"/>
      <c r="AJ257" s="175"/>
      <c r="AK257" s="175"/>
      <c r="AL257" s="175"/>
      <c r="AM257" s="175"/>
      <c r="AN257" s="175"/>
      <c r="AO257" s="175"/>
      <c r="AP257" s="175"/>
      <c r="AQ257" s="175"/>
      <c r="AR257" s="175"/>
      <c r="AS257" s="175"/>
      <c r="AT257" s="175"/>
      <c r="AU257" s="175"/>
      <c r="AV257" s="175"/>
      <c r="AW257" s="175"/>
      <c r="AX257" s="175"/>
      <c r="AY257" s="175"/>
      <c r="AZ257" s="175"/>
      <c r="BA257" s="175"/>
      <c r="BB257" s="175"/>
      <c r="BC257" s="175"/>
      <c r="BD257" s="175"/>
      <c r="BE257" s="175"/>
      <c r="BF257" s="175"/>
      <c r="BG257" s="175"/>
      <c r="BH257" s="175"/>
      <c r="BI257" s="175"/>
      <c r="BJ257" s="175"/>
      <c r="BK257" s="175"/>
      <c r="BL257" s="175"/>
      <c r="BM257" s="175"/>
      <c r="BN257" s="175"/>
      <c r="BO257" s="175"/>
      <c r="BP257" s="175"/>
      <c r="BQ257" s="175"/>
      <c r="BR257" s="175"/>
      <c r="BS257" s="175"/>
      <c r="BT257" s="175"/>
      <c r="BU257" s="175"/>
      <c r="BV257" s="175"/>
      <c r="BW257" s="175"/>
      <c r="BX257" s="175"/>
      <c r="BY257" s="175"/>
      <c r="BZ257" s="175"/>
      <c r="CA257" s="175"/>
      <c r="CB257" s="175"/>
      <c r="CC257" s="175"/>
      <c r="CD257" s="175"/>
      <c r="CE257" s="175"/>
      <c r="CF257" s="175"/>
      <c r="CG257" s="175"/>
    </row>
    <row r="258" spans="1:85" s="145" customFormat="1" ht="14.5" customHeight="1">
      <c r="A258" s="85" t="s">
        <v>1</v>
      </c>
      <c r="B258" s="85">
        <v>254</v>
      </c>
      <c r="C258" s="175" t="s">
        <v>0</v>
      </c>
      <c r="D258" s="175"/>
      <c r="E258" s="176" t="s">
        <v>4213</v>
      </c>
      <c r="F258" s="176" t="s">
        <v>4028</v>
      </c>
      <c r="G258" s="178" t="s">
        <v>224</v>
      </c>
      <c r="H258" s="175"/>
      <c r="I258" s="175" t="s">
        <v>430</v>
      </c>
      <c r="J258" s="179"/>
      <c r="K258" s="175"/>
      <c r="L258" s="175" t="s">
        <v>471</v>
      </c>
      <c r="M258" s="175" t="s">
        <v>4210</v>
      </c>
      <c r="N258" s="175"/>
      <c r="O258" s="175" t="s">
        <v>224</v>
      </c>
      <c r="P258" s="175"/>
      <c r="Q258" s="175"/>
      <c r="R258" s="175"/>
      <c r="S258" s="175"/>
      <c r="T258" s="181" t="s">
        <v>471</v>
      </c>
      <c r="U258" s="186" t="s">
        <v>471</v>
      </c>
      <c r="V258" s="179"/>
      <c r="W258" s="175"/>
      <c r="X258" s="175"/>
      <c r="Y258" s="175"/>
      <c r="Z258" s="175"/>
      <c r="AA258" s="175"/>
      <c r="AB258" s="175"/>
      <c r="AC258" s="175"/>
      <c r="AD258" s="175"/>
      <c r="AE258" s="175"/>
      <c r="AF258" s="175"/>
      <c r="AG258" s="175"/>
      <c r="AH258" s="175"/>
      <c r="AI258" s="175"/>
      <c r="AJ258" s="175"/>
      <c r="AK258" s="175"/>
      <c r="AL258" s="175"/>
      <c r="AM258" s="175"/>
      <c r="AN258" s="175"/>
      <c r="AO258" s="175"/>
      <c r="AP258" s="175"/>
      <c r="AQ258" s="175"/>
      <c r="AR258" s="175"/>
      <c r="AS258" s="175"/>
      <c r="AT258" s="175"/>
      <c r="AU258" s="175"/>
      <c r="AV258" s="175"/>
      <c r="AW258" s="175"/>
      <c r="AX258" s="175"/>
      <c r="AY258" s="175"/>
      <c r="AZ258" s="175"/>
      <c r="BA258" s="175"/>
      <c r="BB258" s="175"/>
      <c r="BC258" s="175"/>
      <c r="BD258" s="175"/>
      <c r="BE258" s="175"/>
      <c r="BF258" s="175"/>
      <c r="BG258" s="175"/>
      <c r="BH258" s="175"/>
      <c r="BI258" s="175"/>
      <c r="BJ258" s="175"/>
      <c r="BK258" s="175"/>
      <c r="BL258" s="175"/>
      <c r="BM258" s="175"/>
      <c r="BN258" s="175"/>
      <c r="BO258" s="175"/>
      <c r="BP258" s="175"/>
      <c r="BQ258" s="175"/>
      <c r="BR258" s="175"/>
      <c r="BS258" s="175"/>
      <c r="BT258" s="175"/>
      <c r="BU258" s="175"/>
      <c r="BV258" s="175"/>
      <c r="BW258" s="175"/>
      <c r="BX258" s="175"/>
      <c r="BY258" s="175"/>
      <c r="BZ258" s="175"/>
      <c r="CA258" s="175"/>
      <c r="CB258" s="175"/>
      <c r="CC258" s="175"/>
      <c r="CD258" s="175"/>
      <c r="CE258" s="175"/>
      <c r="CF258" s="175"/>
      <c r="CG258" s="175"/>
    </row>
    <row r="259" spans="1:85" s="145" customFormat="1" ht="14.5" customHeight="1">
      <c r="A259" s="85" t="s">
        <v>909</v>
      </c>
      <c r="B259" s="85">
        <v>255</v>
      </c>
      <c r="C259" s="177" t="s">
        <v>3984</v>
      </c>
      <c r="D259" s="177" t="s">
        <v>2669</v>
      </c>
      <c r="E259" s="177" t="s">
        <v>4213</v>
      </c>
      <c r="F259" s="176" t="s">
        <v>3515</v>
      </c>
      <c r="G259" s="178" t="s">
        <v>237</v>
      </c>
      <c r="H259" s="177"/>
      <c r="I259" s="177" t="s">
        <v>4160</v>
      </c>
      <c r="J259" s="80"/>
      <c r="K259" s="177" t="s">
        <v>2523</v>
      </c>
      <c r="L259" s="80" t="s">
        <v>1090</v>
      </c>
      <c r="M259" s="80" t="s">
        <v>4210</v>
      </c>
      <c r="N259" s="80" t="s">
        <v>1090</v>
      </c>
      <c r="O259" s="184" t="s">
        <v>469</v>
      </c>
      <c r="P259" s="177" t="s">
        <v>2668</v>
      </c>
      <c r="Q259" s="80" t="s">
        <v>469</v>
      </c>
      <c r="R259" s="177" t="s">
        <v>2381</v>
      </c>
      <c r="S259" s="80" t="s">
        <v>2667</v>
      </c>
      <c r="T259" s="178" t="str" cm="1">
        <f t="array" ref="T25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59" s="182">
        <v>250</v>
      </c>
      <c r="V259" s="80" t="s">
        <v>2665</v>
      </c>
      <c r="W259" s="80" t="s">
        <v>440</v>
      </c>
      <c r="X259" s="80" t="s">
        <v>2664</v>
      </c>
      <c r="Y259" s="80" t="s">
        <v>2663</v>
      </c>
      <c r="Z259" s="80" t="s">
        <v>471</v>
      </c>
      <c r="AA259" s="80"/>
      <c r="AB259" s="80"/>
      <c r="AC259" s="80"/>
      <c r="AD259" s="80" t="s">
        <v>539</v>
      </c>
      <c r="AE259" s="80" t="s">
        <v>471</v>
      </c>
      <c r="AF259" s="80" t="s">
        <v>2409</v>
      </c>
      <c r="AG259" s="80" t="s">
        <v>2662</v>
      </c>
      <c r="AH259" s="80" t="s">
        <v>471</v>
      </c>
      <c r="AI259" s="80" t="s">
        <v>471</v>
      </c>
      <c r="AJ259" s="80" t="s">
        <v>450</v>
      </c>
      <c r="AK259" s="80">
        <v>0</v>
      </c>
      <c r="AL259" s="80" t="s">
        <v>450</v>
      </c>
      <c r="AM259" s="80">
        <v>0</v>
      </c>
      <c r="AN259" s="80" t="s">
        <v>450</v>
      </c>
      <c r="AO259" s="80" t="s">
        <v>477</v>
      </c>
      <c r="AP259" s="175" t="s">
        <v>36</v>
      </c>
      <c r="AQ259" s="80" t="s">
        <v>1869</v>
      </c>
      <c r="AR259" s="80">
        <v>20222023</v>
      </c>
      <c r="AS259" s="80">
        <v>20232024</v>
      </c>
      <c r="AT259" s="80">
        <v>20232026</v>
      </c>
      <c r="AU259" s="80" t="s">
        <v>2661</v>
      </c>
      <c r="AV259" s="80" t="s">
        <v>2660</v>
      </c>
      <c r="AW259" s="80" t="s">
        <v>2659</v>
      </c>
      <c r="AX259" s="80"/>
      <c r="AY259" s="80"/>
      <c r="AZ259" s="80" t="s">
        <v>2658</v>
      </c>
      <c r="BA259" s="80" t="s">
        <v>2657</v>
      </c>
      <c r="BB259" s="80" t="s">
        <v>1676</v>
      </c>
      <c r="BC259" s="80" t="s">
        <v>937</v>
      </c>
      <c r="BD259" s="80" t="s">
        <v>2651</v>
      </c>
      <c r="BE259" s="80" t="s">
        <v>2656</v>
      </c>
      <c r="BF259" s="80" t="s">
        <v>2655</v>
      </c>
      <c r="BG259" s="80" t="s">
        <v>937</v>
      </c>
      <c r="BH259" s="80" t="s">
        <v>2651</v>
      </c>
      <c r="BI259" s="80"/>
      <c r="BJ259" s="80" t="s">
        <v>2654</v>
      </c>
      <c r="BK259" s="80"/>
      <c r="BL259" s="80"/>
      <c r="BM259" s="80"/>
      <c r="BN259" s="80"/>
      <c r="BO259" s="80"/>
      <c r="BP259" s="80"/>
      <c r="BQ259" s="80"/>
      <c r="BR259" s="80"/>
      <c r="BS259" s="80"/>
      <c r="BT259" s="80" t="s">
        <v>447</v>
      </c>
      <c r="BU259" s="80" t="s">
        <v>2653</v>
      </c>
      <c r="BV259" s="80" t="s">
        <v>2652</v>
      </c>
      <c r="BW259" s="80" t="s">
        <v>937</v>
      </c>
      <c r="BX259" s="80" t="s">
        <v>2651</v>
      </c>
      <c r="BY259" s="175" t="s">
        <v>489</v>
      </c>
      <c r="BZ259" s="80" t="s">
        <v>2650</v>
      </c>
      <c r="CA259" s="80" t="s">
        <v>2649</v>
      </c>
      <c r="CB259" s="80" t="s">
        <v>2648</v>
      </c>
      <c r="CC259" s="80" t="s">
        <v>2647</v>
      </c>
      <c r="CD259" s="80" t="s">
        <v>471</v>
      </c>
      <c r="CE259" s="80" t="s">
        <v>2646</v>
      </c>
      <c r="CF259" s="80" t="s">
        <v>462</v>
      </c>
      <c r="CG259" s="80" t="s">
        <v>2645</v>
      </c>
    </row>
    <row r="260" spans="1:85" s="145" customFormat="1" ht="14.5" customHeight="1">
      <c r="A260" s="85" t="s">
        <v>87</v>
      </c>
      <c r="B260" s="85">
        <v>256</v>
      </c>
      <c r="C260" s="175" t="s">
        <v>98</v>
      </c>
      <c r="D260" s="175" t="s">
        <v>97</v>
      </c>
      <c r="E260" s="176" t="s">
        <v>4213</v>
      </c>
      <c r="F260" s="176" t="s">
        <v>4028</v>
      </c>
      <c r="G260" s="178" t="s">
        <v>4151</v>
      </c>
      <c r="H260" s="175"/>
      <c r="I260" s="175" t="s">
        <v>430</v>
      </c>
      <c r="J260" s="179"/>
      <c r="K260" s="175" t="s">
        <v>53</v>
      </c>
      <c r="L260" s="175" t="s">
        <v>87</v>
      </c>
      <c r="M260" s="175" t="s">
        <v>4210</v>
      </c>
      <c r="N260" s="175"/>
      <c r="O260" s="175" t="s">
        <v>224</v>
      </c>
      <c r="P260" s="175"/>
      <c r="Q260" s="175"/>
      <c r="R260" s="175" t="s">
        <v>25</v>
      </c>
      <c r="S260" s="175"/>
      <c r="T260" s="178" t="str" cm="1">
        <f t="array" ref="T26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60" s="180">
        <v>1500</v>
      </c>
      <c r="V260" s="179"/>
      <c r="W260" s="175"/>
      <c r="X260" s="175"/>
      <c r="Y260" s="175"/>
      <c r="Z260" s="175"/>
      <c r="AA260" s="175"/>
      <c r="AB260" s="175"/>
      <c r="AC260" s="175"/>
      <c r="AD260" s="175"/>
      <c r="AE260" s="175"/>
      <c r="AF260" s="175"/>
      <c r="AG260" s="175"/>
      <c r="AH260" s="175"/>
      <c r="AI260" s="175"/>
      <c r="AJ260" s="175"/>
      <c r="AK260" s="175"/>
      <c r="AL260" s="175"/>
      <c r="AM260" s="175"/>
      <c r="AN260" s="175"/>
      <c r="AO260" s="175"/>
      <c r="AP260" s="175"/>
      <c r="AQ260" s="175"/>
      <c r="AR260" s="175"/>
      <c r="AS260" s="175"/>
      <c r="AT260" s="175"/>
      <c r="AU260" s="175"/>
      <c r="AV260" s="175"/>
      <c r="AW260" s="175"/>
      <c r="AX260" s="175"/>
      <c r="AY260" s="175"/>
      <c r="AZ260" s="175"/>
      <c r="BA260" s="175"/>
      <c r="BB260" s="175"/>
      <c r="BC260" s="175"/>
      <c r="BD260" s="175"/>
      <c r="BE260" s="175"/>
      <c r="BF260" s="175"/>
      <c r="BG260" s="175"/>
      <c r="BH260" s="175"/>
      <c r="BI260" s="175"/>
      <c r="BJ260" s="175"/>
      <c r="BK260" s="175"/>
      <c r="BL260" s="175"/>
      <c r="BM260" s="175"/>
      <c r="BN260" s="175"/>
      <c r="BO260" s="175"/>
      <c r="BP260" s="175"/>
      <c r="BQ260" s="175"/>
      <c r="BR260" s="175"/>
      <c r="BS260" s="175"/>
      <c r="BT260" s="175"/>
      <c r="BU260" s="175"/>
      <c r="BV260" s="175"/>
      <c r="BW260" s="175"/>
      <c r="BX260" s="175"/>
      <c r="BY260" s="177" t="s">
        <v>925</v>
      </c>
      <c r="BZ260" s="175"/>
      <c r="CA260" s="175"/>
      <c r="CB260" s="175"/>
      <c r="CC260" s="175"/>
      <c r="CD260" s="175"/>
      <c r="CE260" s="175"/>
      <c r="CF260" s="175"/>
      <c r="CG260" s="175"/>
    </row>
    <row r="261" spans="1:85" s="145" customFormat="1" ht="14.5" customHeight="1">
      <c r="A261" s="208" t="s">
        <v>205</v>
      </c>
      <c r="B261" s="85">
        <v>257</v>
      </c>
      <c r="C261" s="175" t="s">
        <v>295</v>
      </c>
      <c r="D261" s="175"/>
      <c r="E261" s="176" t="s">
        <v>4213</v>
      </c>
      <c r="F261" s="176" t="s">
        <v>4028</v>
      </c>
      <c r="G261" s="178" t="s">
        <v>224</v>
      </c>
      <c r="H261" s="175"/>
      <c r="I261" s="175" t="s">
        <v>430</v>
      </c>
      <c r="J261" s="179"/>
      <c r="K261" s="175" t="s">
        <v>41</v>
      </c>
      <c r="L261" s="175" t="s">
        <v>565</v>
      </c>
      <c r="M261" s="175" t="s">
        <v>4209</v>
      </c>
      <c r="N261" s="175"/>
      <c r="O261" s="175" t="s">
        <v>224</v>
      </c>
      <c r="P261" s="175" t="s">
        <v>223</v>
      </c>
      <c r="Q261" s="175"/>
      <c r="R261" s="175" t="s">
        <v>63</v>
      </c>
      <c r="S261" s="175"/>
      <c r="T261" s="178" t="str" cm="1">
        <f t="array" ref="T26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61" s="180">
        <v>240</v>
      </c>
      <c r="V261" s="179"/>
      <c r="W261" s="175"/>
      <c r="X261" s="175"/>
      <c r="Y261" s="175"/>
      <c r="Z261" s="175"/>
      <c r="AA261" s="175"/>
      <c r="AB261" s="175"/>
      <c r="AC261" s="175"/>
      <c r="AD261" s="175"/>
      <c r="AE261" s="175"/>
      <c r="AF261" s="175"/>
      <c r="AG261" s="175"/>
      <c r="AH261" s="175"/>
      <c r="AI261" s="175"/>
      <c r="AJ261" s="175"/>
      <c r="AK261" s="175"/>
      <c r="AL261" s="175"/>
      <c r="AM261" s="175"/>
      <c r="AN261" s="175"/>
      <c r="AO261" s="175"/>
      <c r="AP261" s="175"/>
      <c r="AQ261" s="175"/>
      <c r="AR261" s="175"/>
      <c r="AS261" s="175"/>
      <c r="AT261" s="175"/>
      <c r="AU261" s="175"/>
      <c r="AV261" s="175"/>
      <c r="AW261" s="175"/>
      <c r="AX261" s="175"/>
      <c r="AY261" s="175"/>
      <c r="AZ261" s="175"/>
      <c r="BA261" s="175"/>
      <c r="BB261" s="175"/>
      <c r="BC261" s="175"/>
      <c r="BD261" s="175"/>
      <c r="BE261" s="175"/>
      <c r="BF261" s="175"/>
      <c r="BG261" s="175"/>
      <c r="BH261" s="175"/>
      <c r="BI261" s="175"/>
      <c r="BJ261" s="175"/>
      <c r="BK261" s="175"/>
      <c r="BL261" s="175"/>
      <c r="BM261" s="175"/>
      <c r="BN261" s="175"/>
      <c r="BO261" s="175"/>
      <c r="BP261" s="175"/>
      <c r="BQ261" s="175"/>
      <c r="BR261" s="175"/>
      <c r="BS261" s="175"/>
      <c r="BT261" s="175"/>
      <c r="BU261" s="175"/>
      <c r="BV261" s="175"/>
      <c r="BW261" s="175"/>
      <c r="BX261" s="175"/>
      <c r="BY261" s="175"/>
      <c r="BZ261" s="175"/>
      <c r="CA261" s="175"/>
      <c r="CB261" s="175"/>
      <c r="CC261" s="175"/>
      <c r="CD261" s="175"/>
      <c r="CE261" s="175"/>
      <c r="CF261" s="175"/>
      <c r="CG261" s="175"/>
    </row>
    <row r="262" spans="1:85" s="145" customFormat="1" ht="14.5" customHeight="1">
      <c r="A262" s="85" t="s">
        <v>911</v>
      </c>
      <c r="B262" s="85">
        <v>258</v>
      </c>
      <c r="C262" s="175" t="s">
        <v>3531</v>
      </c>
      <c r="D262" s="175" t="s">
        <v>4007</v>
      </c>
      <c r="E262" s="176" t="s">
        <v>1041</v>
      </c>
      <c r="F262" s="176" t="s">
        <v>3516</v>
      </c>
      <c r="G262" s="178" t="s">
        <v>4164</v>
      </c>
      <c r="H262" s="175"/>
      <c r="I262" s="175" t="s">
        <v>1039</v>
      </c>
      <c r="J262" s="179"/>
      <c r="K262" s="175"/>
      <c r="L262" s="175" t="s">
        <v>993</v>
      </c>
      <c r="M262" s="80" t="s">
        <v>4212</v>
      </c>
      <c r="N262" s="175"/>
      <c r="O262" s="175" t="s">
        <v>1025</v>
      </c>
      <c r="P262" s="175"/>
      <c r="Q262" s="175"/>
      <c r="R262" s="175"/>
      <c r="S262" s="175"/>
      <c r="T262" s="178" t="str" cm="1">
        <f t="array" ref="T26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2" s="180">
        <v>0.6</v>
      </c>
      <c r="V262" s="179"/>
      <c r="W262" s="175"/>
      <c r="X262" s="175"/>
      <c r="Y262" s="175"/>
      <c r="Z262" s="175"/>
      <c r="AA262" s="175"/>
      <c r="AB262" s="175"/>
      <c r="AC262" s="175"/>
      <c r="AD262" s="175"/>
      <c r="AE262" s="175"/>
      <c r="AF262" s="175"/>
      <c r="AG262" s="175"/>
      <c r="AH262" s="175"/>
      <c r="AI262" s="175"/>
      <c r="AJ262" s="175"/>
      <c r="AK262" s="175"/>
      <c r="AL262" s="175"/>
      <c r="AM262" s="175"/>
      <c r="AN262" s="175"/>
      <c r="AO262" s="175"/>
      <c r="AP262" s="175" t="s">
        <v>36</v>
      </c>
      <c r="AQ262" s="175"/>
      <c r="AR262" s="175"/>
      <c r="AS262" s="175"/>
      <c r="AT262" s="175"/>
      <c r="AU262" s="175"/>
      <c r="AV262" s="175"/>
      <c r="AW262" s="175"/>
      <c r="AX262" s="175"/>
      <c r="AY262" s="175"/>
      <c r="AZ262" s="175"/>
      <c r="BA262" s="175"/>
      <c r="BB262" s="175"/>
      <c r="BC262" s="175"/>
      <c r="BD262" s="175"/>
      <c r="BE262" s="175"/>
      <c r="BF262" s="175"/>
      <c r="BG262" s="175"/>
      <c r="BH262" s="175"/>
      <c r="BI262" s="175"/>
      <c r="BJ262" s="175"/>
      <c r="BK262" s="175"/>
      <c r="BL262" s="175"/>
      <c r="BM262" s="175"/>
      <c r="BN262" s="175"/>
      <c r="BO262" s="175"/>
      <c r="BP262" s="175"/>
      <c r="BQ262" s="175"/>
      <c r="BR262" s="175"/>
      <c r="BS262" s="175"/>
      <c r="BT262" s="175"/>
      <c r="BU262" s="175"/>
      <c r="BV262" s="175"/>
      <c r="BW262" s="175"/>
      <c r="BX262" s="175"/>
      <c r="BY262" s="175" t="s">
        <v>489</v>
      </c>
      <c r="BZ262" s="175"/>
      <c r="CA262" s="175"/>
      <c r="CB262" s="175"/>
      <c r="CC262" s="175"/>
      <c r="CD262" s="175"/>
      <c r="CE262" s="175"/>
      <c r="CF262" s="175"/>
      <c r="CG262" s="175"/>
    </row>
    <row r="263" spans="1:85" s="145" customFormat="1" ht="14.5" customHeight="1">
      <c r="A263" s="85" t="s">
        <v>911</v>
      </c>
      <c r="B263" s="85">
        <v>259</v>
      </c>
      <c r="C263" s="175" t="s">
        <v>3548</v>
      </c>
      <c r="D263" s="175"/>
      <c r="E263" s="176" t="s">
        <v>1041</v>
      </c>
      <c r="F263" s="176" t="s">
        <v>4028</v>
      </c>
      <c r="G263" s="178" t="s">
        <v>224</v>
      </c>
      <c r="H263" s="175"/>
      <c r="I263" s="175" t="s">
        <v>1039</v>
      </c>
      <c r="J263" s="179"/>
      <c r="K263" s="175"/>
      <c r="L263" s="175" t="s">
        <v>433</v>
      </c>
      <c r="M263" s="80" t="s">
        <v>4210</v>
      </c>
      <c r="N263" s="175"/>
      <c r="O263" s="175" t="s">
        <v>1024</v>
      </c>
      <c r="P263" s="175"/>
      <c r="Q263" s="175"/>
      <c r="R263" s="175"/>
      <c r="S263" s="175"/>
      <c r="T263" s="178" t="str" cm="1">
        <f t="array" ref="T26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3" s="180">
        <v>6</v>
      </c>
      <c r="V263" s="179"/>
      <c r="W263" s="175"/>
      <c r="X263" s="175"/>
      <c r="Y263" s="175"/>
      <c r="Z263" s="175"/>
      <c r="AA263" s="175"/>
      <c r="AB263" s="175"/>
      <c r="AC263" s="175"/>
      <c r="AD263" s="175"/>
      <c r="AE263" s="175"/>
      <c r="AF263" s="175"/>
      <c r="AG263" s="175"/>
      <c r="AH263" s="175"/>
      <c r="AI263" s="175"/>
      <c r="AJ263" s="175"/>
      <c r="AK263" s="175"/>
      <c r="AL263" s="175"/>
      <c r="AM263" s="175"/>
      <c r="AN263" s="175"/>
      <c r="AO263" s="175"/>
      <c r="AP263" s="175"/>
      <c r="AQ263" s="175"/>
      <c r="AR263" s="175"/>
      <c r="AS263" s="175"/>
      <c r="AT263" s="175"/>
      <c r="AU263" s="175"/>
      <c r="AV263" s="175"/>
      <c r="AW263" s="175"/>
      <c r="AX263" s="175"/>
      <c r="AY263" s="175"/>
      <c r="AZ263" s="175"/>
      <c r="BA263" s="175"/>
      <c r="BB263" s="175"/>
      <c r="BC263" s="175"/>
      <c r="BD263" s="175"/>
      <c r="BE263" s="175"/>
      <c r="BF263" s="175"/>
      <c r="BG263" s="175"/>
      <c r="BH263" s="175"/>
      <c r="BI263" s="175"/>
      <c r="BJ263" s="175"/>
      <c r="BK263" s="175"/>
      <c r="BL263" s="175"/>
      <c r="BM263" s="175"/>
      <c r="BN263" s="175"/>
      <c r="BO263" s="175"/>
      <c r="BP263" s="175"/>
      <c r="BQ263" s="175"/>
      <c r="BR263" s="175"/>
      <c r="BS263" s="175"/>
      <c r="BT263" s="175"/>
      <c r="BU263" s="175"/>
      <c r="BV263" s="175"/>
      <c r="BW263" s="175"/>
      <c r="BX263" s="175"/>
      <c r="BY263" s="177" t="s">
        <v>925</v>
      </c>
      <c r="BZ263" s="175"/>
      <c r="CA263" s="175"/>
      <c r="CB263" s="175"/>
      <c r="CC263" s="175"/>
      <c r="CD263" s="175"/>
      <c r="CE263" s="175"/>
      <c r="CF263" s="175"/>
      <c r="CG263" s="175"/>
    </row>
    <row r="264" spans="1:85" s="145" customFormat="1" ht="14.5" customHeight="1">
      <c r="A264" s="85" t="s">
        <v>911</v>
      </c>
      <c r="B264" s="85">
        <v>260</v>
      </c>
      <c r="C264" s="175" t="s">
        <v>3549</v>
      </c>
      <c r="D264" s="175"/>
      <c r="E264" s="176" t="s">
        <v>1041</v>
      </c>
      <c r="F264" s="176" t="s">
        <v>4028</v>
      </c>
      <c r="G264" s="178" t="s">
        <v>224</v>
      </c>
      <c r="H264" s="175"/>
      <c r="I264" s="175" t="s">
        <v>1039</v>
      </c>
      <c r="J264" s="179"/>
      <c r="K264" s="175"/>
      <c r="L264" s="175" t="s">
        <v>433</v>
      </c>
      <c r="M264" s="80" t="s">
        <v>4210</v>
      </c>
      <c r="N264" s="175"/>
      <c r="O264" s="175" t="s">
        <v>1024</v>
      </c>
      <c r="P264" s="175"/>
      <c r="Q264" s="175"/>
      <c r="R264" s="175"/>
      <c r="S264" s="175"/>
      <c r="T264" s="178" t="str" cm="1">
        <f t="array" ref="T26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4" s="180">
        <v>2.9</v>
      </c>
      <c r="V264" s="179"/>
      <c r="W264" s="175"/>
      <c r="X264" s="175"/>
      <c r="Y264" s="175"/>
      <c r="Z264" s="175"/>
      <c r="AA264" s="175"/>
      <c r="AB264" s="175"/>
      <c r="AC264" s="175"/>
      <c r="AD264" s="175"/>
      <c r="AE264" s="175"/>
      <c r="AF264" s="175"/>
      <c r="AG264" s="175"/>
      <c r="AH264" s="175"/>
      <c r="AI264" s="175"/>
      <c r="AJ264" s="175"/>
      <c r="AK264" s="175"/>
      <c r="AL264" s="175"/>
      <c r="AM264" s="175"/>
      <c r="AN264" s="175"/>
      <c r="AO264" s="175"/>
      <c r="AP264" s="175"/>
      <c r="AQ264" s="175"/>
      <c r="AR264" s="175"/>
      <c r="AS264" s="175"/>
      <c r="AT264" s="175"/>
      <c r="AU264" s="175"/>
      <c r="AV264" s="175"/>
      <c r="AW264" s="175"/>
      <c r="AX264" s="175"/>
      <c r="AY264" s="175"/>
      <c r="AZ264" s="175"/>
      <c r="BA264" s="175"/>
      <c r="BB264" s="175"/>
      <c r="BC264" s="175"/>
      <c r="BD264" s="175"/>
      <c r="BE264" s="175"/>
      <c r="BF264" s="175"/>
      <c r="BG264" s="175"/>
      <c r="BH264" s="175"/>
      <c r="BI264" s="175"/>
      <c r="BJ264" s="175"/>
      <c r="BK264" s="175"/>
      <c r="BL264" s="175"/>
      <c r="BM264" s="175"/>
      <c r="BN264" s="175"/>
      <c r="BO264" s="175"/>
      <c r="BP264" s="175"/>
      <c r="BQ264" s="175"/>
      <c r="BR264" s="175"/>
      <c r="BS264" s="175"/>
      <c r="BT264" s="175"/>
      <c r="BU264" s="175"/>
      <c r="BV264" s="175"/>
      <c r="BW264" s="175"/>
      <c r="BX264" s="175"/>
      <c r="BY264" s="177" t="s">
        <v>925</v>
      </c>
      <c r="BZ264" s="175"/>
      <c r="CA264" s="175"/>
      <c r="CB264" s="175"/>
      <c r="CC264" s="175"/>
      <c r="CD264" s="175"/>
      <c r="CE264" s="175"/>
      <c r="CF264" s="175"/>
      <c r="CG264" s="175"/>
    </row>
    <row r="265" spans="1:85" s="145" customFormat="1" ht="14.5" customHeight="1">
      <c r="A265" s="85" t="s">
        <v>911</v>
      </c>
      <c r="B265" s="85">
        <v>261</v>
      </c>
      <c r="C265" s="175" t="s">
        <v>3533</v>
      </c>
      <c r="D265" s="175" t="s">
        <v>4009</v>
      </c>
      <c r="E265" s="176" t="s">
        <v>1041</v>
      </c>
      <c r="F265" s="176" t="s">
        <v>3516</v>
      </c>
      <c r="G265" s="178" t="s">
        <v>4164</v>
      </c>
      <c r="H265" s="175"/>
      <c r="I265" s="175" t="s">
        <v>1039</v>
      </c>
      <c r="J265" s="179"/>
      <c r="K265" s="175"/>
      <c r="L265" s="175" t="s">
        <v>87</v>
      </c>
      <c r="M265" s="80" t="s">
        <v>4210</v>
      </c>
      <c r="N265" s="175"/>
      <c r="O265" s="175" t="s">
        <v>1025</v>
      </c>
      <c r="P265" s="175"/>
      <c r="Q265" s="175"/>
      <c r="R265" s="175"/>
      <c r="S265" s="175"/>
      <c r="T265" s="178" t="str" cm="1">
        <f t="array" ref="T26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65" s="180">
        <v>400</v>
      </c>
      <c r="V265" s="179"/>
      <c r="W265" s="175"/>
      <c r="X265" s="175"/>
      <c r="Y265" s="175"/>
      <c r="Z265" s="175"/>
      <c r="AA265" s="175"/>
      <c r="AB265" s="175"/>
      <c r="AC265" s="175"/>
      <c r="AD265" s="175"/>
      <c r="AE265" s="175"/>
      <c r="AF265" s="175"/>
      <c r="AG265" s="175"/>
      <c r="AH265" s="175"/>
      <c r="AI265" s="175"/>
      <c r="AJ265" s="175"/>
      <c r="AK265" s="175"/>
      <c r="AL265" s="175"/>
      <c r="AM265" s="175"/>
      <c r="AN265" s="175"/>
      <c r="AO265" s="175"/>
      <c r="AP265" s="175" t="s">
        <v>45</v>
      </c>
      <c r="AQ265" s="175"/>
      <c r="AR265" s="175"/>
      <c r="AS265" s="175"/>
      <c r="AT265" s="175"/>
      <c r="AU265" s="175"/>
      <c r="AV265" s="175"/>
      <c r="AW265" s="175"/>
      <c r="AX265" s="175"/>
      <c r="AY265" s="175"/>
      <c r="AZ265" s="175"/>
      <c r="BA265" s="175"/>
      <c r="BB265" s="175"/>
      <c r="BC265" s="175"/>
      <c r="BD265" s="175"/>
      <c r="BE265" s="175"/>
      <c r="BF265" s="175"/>
      <c r="BG265" s="175"/>
      <c r="BH265" s="175"/>
      <c r="BI265" s="175"/>
      <c r="BJ265" s="175"/>
      <c r="BK265" s="175"/>
      <c r="BL265" s="175"/>
      <c r="BM265" s="175"/>
      <c r="BN265" s="175"/>
      <c r="BO265" s="175"/>
      <c r="BP265" s="175"/>
      <c r="BQ265" s="175"/>
      <c r="BR265" s="175"/>
      <c r="BS265" s="175"/>
      <c r="BT265" s="175"/>
      <c r="BU265" s="175"/>
      <c r="BV265" s="175"/>
      <c r="BW265" s="175"/>
      <c r="BX265" s="175"/>
      <c r="BY265" s="175" t="s">
        <v>489</v>
      </c>
      <c r="BZ265" s="175"/>
      <c r="CA265" s="175"/>
      <c r="CB265" s="175"/>
      <c r="CC265" s="175"/>
      <c r="CD265" s="175"/>
      <c r="CE265" s="175"/>
      <c r="CF265" s="175"/>
      <c r="CG265" s="175"/>
    </row>
    <row r="266" spans="1:85" s="145" customFormat="1" ht="14.5" customHeight="1">
      <c r="A266" s="85" t="s">
        <v>911</v>
      </c>
      <c r="B266" s="85">
        <v>262</v>
      </c>
      <c r="C266" s="175" t="s">
        <v>3525</v>
      </c>
      <c r="D266" s="175" t="s">
        <v>4012</v>
      </c>
      <c r="E266" s="176" t="s">
        <v>1041</v>
      </c>
      <c r="F266" s="176" t="s">
        <v>3515</v>
      </c>
      <c r="G266" s="178" t="s">
        <v>4164</v>
      </c>
      <c r="H266" s="175"/>
      <c r="I266" s="175" t="s">
        <v>1039</v>
      </c>
      <c r="J266" s="179"/>
      <c r="K266" s="175"/>
      <c r="L266" s="175" t="s">
        <v>992</v>
      </c>
      <c r="M266" s="80" t="s">
        <v>4210</v>
      </c>
      <c r="N266" s="175"/>
      <c r="O266" s="175" t="s">
        <v>1025</v>
      </c>
      <c r="P266" s="175"/>
      <c r="Q266" s="175"/>
      <c r="R266" s="175"/>
      <c r="S266" s="175"/>
      <c r="T266" s="178" t="str" cm="1">
        <f t="array" ref="T26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6" s="180">
        <v>0.7</v>
      </c>
      <c r="V266" s="179"/>
      <c r="W266" s="175"/>
      <c r="X266" s="175"/>
      <c r="Y266" s="175"/>
      <c r="Z266" s="175"/>
      <c r="AA266" s="175"/>
      <c r="AB266" s="175"/>
      <c r="AC266" s="175"/>
      <c r="AD266" s="175"/>
      <c r="AE266" s="175"/>
      <c r="AF266" s="175"/>
      <c r="AG266" s="175"/>
      <c r="AH266" s="175"/>
      <c r="AI266" s="175"/>
      <c r="AJ266" s="175"/>
      <c r="AK266" s="175"/>
      <c r="AL266" s="175"/>
      <c r="AM266" s="175"/>
      <c r="AN266" s="175"/>
      <c r="AO266" s="175"/>
      <c r="AP266" s="175" t="s">
        <v>27</v>
      </c>
      <c r="AQ266" s="175"/>
      <c r="AR266" s="175"/>
      <c r="AS266" s="175"/>
      <c r="AT266" s="175"/>
      <c r="AU266" s="175"/>
      <c r="AV266" s="175"/>
      <c r="AW266" s="175"/>
      <c r="AX266" s="175"/>
      <c r="AY266" s="175"/>
      <c r="AZ266" s="175"/>
      <c r="BA266" s="175"/>
      <c r="BB266" s="175"/>
      <c r="BC266" s="175"/>
      <c r="BD266" s="175"/>
      <c r="BE266" s="175"/>
      <c r="BF266" s="175"/>
      <c r="BG266" s="175"/>
      <c r="BH266" s="175"/>
      <c r="BI266" s="175"/>
      <c r="BJ266" s="175"/>
      <c r="BK266" s="175"/>
      <c r="BL266" s="175"/>
      <c r="BM266" s="175"/>
      <c r="BN266" s="175"/>
      <c r="BO266" s="175"/>
      <c r="BP266" s="175"/>
      <c r="BQ266" s="175"/>
      <c r="BR266" s="175"/>
      <c r="BS266" s="175"/>
      <c r="BT266" s="175"/>
      <c r="BU266" s="175"/>
      <c r="BV266" s="175"/>
      <c r="BW266" s="175"/>
      <c r="BX266" s="175"/>
      <c r="BY266" s="175" t="s">
        <v>489</v>
      </c>
      <c r="BZ266" s="175"/>
      <c r="CA266" s="175"/>
      <c r="CB266" s="175"/>
      <c r="CC266" s="175"/>
      <c r="CD266" s="175"/>
      <c r="CE266" s="175"/>
      <c r="CF266" s="175"/>
      <c r="CG266" s="175"/>
    </row>
    <row r="267" spans="1:85" s="145" customFormat="1" ht="14.5" customHeight="1">
      <c r="A267" s="85" t="s">
        <v>911</v>
      </c>
      <c r="B267" s="85">
        <v>263</v>
      </c>
      <c r="C267" s="175" t="s">
        <v>3527</v>
      </c>
      <c r="D267" s="175"/>
      <c r="E267" s="176" t="s">
        <v>1041</v>
      </c>
      <c r="F267" s="176" t="s">
        <v>3516</v>
      </c>
      <c r="G267" s="178" t="s">
        <v>4164</v>
      </c>
      <c r="H267" s="175"/>
      <c r="I267" s="175" t="s">
        <v>1039</v>
      </c>
      <c r="J267" s="179"/>
      <c r="K267" s="175"/>
      <c r="L267" s="175" t="s">
        <v>991</v>
      </c>
      <c r="M267" s="80" t="s">
        <v>4211</v>
      </c>
      <c r="N267" s="175"/>
      <c r="O267" s="175" t="s">
        <v>1025</v>
      </c>
      <c r="P267" s="175"/>
      <c r="Q267" s="175"/>
      <c r="R267" s="175"/>
      <c r="S267" s="175"/>
      <c r="T267" s="178" t="str" cm="1">
        <f t="array" ref="T26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7" s="180">
        <v>8.8000000000000007</v>
      </c>
      <c r="V267" s="179"/>
      <c r="W267" s="175"/>
      <c r="X267" s="175"/>
      <c r="Y267" s="175"/>
      <c r="Z267" s="175"/>
      <c r="AA267" s="175"/>
      <c r="AB267" s="175"/>
      <c r="AC267" s="175"/>
      <c r="AD267" s="175"/>
      <c r="AE267" s="175"/>
      <c r="AF267" s="175"/>
      <c r="AG267" s="175"/>
      <c r="AH267" s="175"/>
      <c r="AI267" s="175"/>
      <c r="AJ267" s="175"/>
      <c r="AK267" s="175"/>
      <c r="AL267" s="175"/>
      <c r="AM267" s="175"/>
      <c r="AN267" s="175"/>
      <c r="AO267" s="175"/>
      <c r="AP267" s="175" t="s">
        <v>27</v>
      </c>
      <c r="AQ267" s="175"/>
      <c r="AR267" s="175"/>
      <c r="AS267" s="175"/>
      <c r="AT267" s="175"/>
      <c r="AU267" s="175"/>
      <c r="AV267" s="175"/>
      <c r="AW267" s="175"/>
      <c r="AX267" s="175"/>
      <c r="AY267" s="175"/>
      <c r="AZ267" s="175"/>
      <c r="BA267" s="175"/>
      <c r="BB267" s="175"/>
      <c r="BC267" s="175"/>
      <c r="BD267" s="175"/>
      <c r="BE267" s="175"/>
      <c r="BF267" s="175"/>
      <c r="BG267" s="175"/>
      <c r="BH267" s="175"/>
      <c r="BI267" s="175"/>
      <c r="BJ267" s="175"/>
      <c r="BK267" s="175"/>
      <c r="BL267" s="175"/>
      <c r="BM267" s="175"/>
      <c r="BN267" s="175"/>
      <c r="BO267" s="175"/>
      <c r="BP267" s="175"/>
      <c r="BQ267" s="175"/>
      <c r="BR267" s="175"/>
      <c r="BS267" s="175"/>
      <c r="BT267" s="175"/>
      <c r="BU267" s="175"/>
      <c r="BV267" s="175"/>
      <c r="BW267" s="175"/>
      <c r="BX267" s="175"/>
      <c r="BY267" s="175" t="s">
        <v>489</v>
      </c>
      <c r="BZ267" s="175"/>
      <c r="CA267" s="175"/>
      <c r="CB267" s="175"/>
      <c r="CC267" s="175"/>
      <c r="CD267" s="175"/>
      <c r="CE267" s="175"/>
      <c r="CF267" s="175"/>
      <c r="CG267" s="175"/>
    </row>
    <row r="268" spans="1:85" s="145" customFormat="1" ht="14.5" customHeight="1">
      <c r="A268" s="85" t="s">
        <v>911</v>
      </c>
      <c r="B268" s="85">
        <v>264</v>
      </c>
      <c r="C268" s="175" t="s">
        <v>3543</v>
      </c>
      <c r="D268" s="183" t="s">
        <v>4013</v>
      </c>
      <c r="E268" s="176" t="s">
        <v>1041</v>
      </c>
      <c r="F268" s="176" t="s">
        <v>3515</v>
      </c>
      <c r="G268" s="178" t="s">
        <v>4164</v>
      </c>
      <c r="H268" s="175"/>
      <c r="I268" s="175" t="s">
        <v>1039</v>
      </c>
      <c r="J268" s="179"/>
      <c r="K268" s="175"/>
      <c r="L268" s="175" t="s">
        <v>1010</v>
      </c>
      <c r="M268" s="80" t="s">
        <v>4211</v>
      </c>
      <c r="N268" s="175"/>
      <c r="O268" s="175" t="s">
        <v>1026</v>
      </c>
      <c r="P268" s="175"/>
      <c r="Q268" s="175"/>
      <c r="R268" s="175"/>
      <c r="S268" s="175"/>
      <c r="T268" s="178" t="str" cm="1">
        <f t="array" ref="T26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68" s="180">
        <v>1300</v>
      </c>
      <c r="V268" s="179"/>
      <c r="W268" s="175"/>
      <c r="X268" s="175"/>
      <c r="Y268" s="175"/>
      <c r="Z268" s="175"/>
      <c r="AA268" s="175"/>
      <c r="AB268" s="175"/>
      <c r="AC268" s="175"/>
      <c r="AD268" s="175"/>
      <c r="AE268" s="175"/>
      <c r="AF268" s="175"/>
      <c r="AG268" s="175"/>
      <c r="AH268" s="175"/>
      <c r="AI268" s="175"/>
      <c r="AJ268" s="175"/>
      <c r="AK268" s="175"/>
      <c r="AL268" s="175"/>
      <c r="AM268" s="175"/>
      <c r="AN268" s="175"/>
      <c r="AO268" s="175"/>
      <c r="AP268" s="175"/>
      <c r="AQ268" s="175"/>
      <c r="AR268" s="175"/>
      <c r="AS268" s="175"/>
      <c r="AT268" s="175"/>
      <c r="AU268" s="175"/>
      <c r="AV268" s="175"/>
      <c r="AW268" s="175"/>
      <c r="AX268" s="175"/>
      <c r="AY268" s="175"/>
      <c r="AZ268" s="175"/>
      <c r="BA268" s="175"/>
      <c r="BB268" s="175"/>
      <c r="BC268" s="175"/>
      <c r="BD268" s="175"/>
      <c r="BE268" s="175"/>
      <c r="BF268" s="175"/>
      <c r="BG268" s="175"/>
      <c r="BH268" s="175"/>
      <c r="BI268" s="175"/>
      <c r="BJ268" s="175"/>
      <c r="BK268" s="175"/>
      <c r="BL268" s="175"/>
      <c r="BM268" s="175"/>
      <c r="BN268" s="175"/>
      <c r="BO268" s="175"/>
      <c r="BP268" s="175"/>
      <c r="BQ268" s="175"/>
      <c r="BR268" s="175"/>
      <c r="BS268" s="175"/>
      <c r="BT268" s="175"/>
      <c r="BU268" s="175"/>
      <c r="BV268" s="175"/>
      <c r="BW268" s="175"/>
      <c r="BX268" s="175"/>
      <c r="BY268" s="175" t="s">
        <v>489</v>
      </c>
      <c r="BZ268" s="175"/>
      <c r="CA268" s="175"/>
      <c r="CB268" s="175"/>
      <c r="CC268" s="175"/>
      <c r="CD268" s="175"/>
      <c r="CE268" s="175"/>
      <c r="CF268" s="175"/>
      <c r="CG268" s="175"/>
    </row>
    <row r="269" spans="1:85" s="145" customFormat="1" ht="14.5" customHeight="1">
      <c r="A269" s="85" t="s">
        <v>911</v>
      </c>
      <c r="B269" s="85">
        <v>265</v>
      </c>
      <c r="C269" s="175" t="s">
        <v>3544</v>
      </c>
      <c r="D269" s="175" t="s">
        <v>4015</v>
      </c>
      <c r="E269" s="176" t="s">
        <v>1041</v>
      </c>
      <c r="F269" s="176" t="s">
        <v>3516</v>
      </c>
      <c r="G269" s="178" t="s">
        <v>4164</v>
      </c>
      <c r="H269" s="175"/>
      <c r="I269" s="175" t="s">
        <v>1039</v>
      </c>
      <c r="J269" s="179"/>
      <c r="K269" s="175"/>
      <c r="L269" s="175" t="s">
        <v>991</v>
      </c>
      <c r="M269" s="80" t="s">
        <v>4211</v>
      </c>
      <c r="N269" s="175"/>
      <c r="O269" s="175" t="s">
        <v>1027</v>
      </c>
      <c r="P269" s="175"/>
      <c r="Q269" s="175"/>
      <c r="R269" s="175"/>
      <c r="S269" s="175"/>
      <c r="T269" s="178" t="str" cm="1">
        <f t="array" ref="T26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69" s="180">
        <v>10</v>
      </c>
      <c r="V269" s="179"/>
      <c r="W269" s="175"/>
      <c r="X269" s="175"/>
      <c r="Y269" s="175"/>
      <c r="Z269" s="175"/>
      <c r="AA269" s="175"/>
      <c r="AB269" s="175"/>
      <c r="AC269" s="175"/>
      <c r="AD269" s="175"/>
      <c r="AE269" s="175"/>
      <c r="AF269" s="175"/>
      <c r="AG269" s="175"/>
      <c r="AH269" s="175"/>
      <c r="AI269" s="175"/>
      <c r="AJ269" s="175"/>
      <c r="AK269" s="175"/>
      <c r="AL269" s="175"/>
      <c r="AM269" s="175"/>
      <c r="AN269" s="175"/>
      <c r="AO269" s="175"/>
      <c r="AP269" s="175" t="s">
        <v>27</v>
      </c>
      <c r="AQ269" s="175"/>
      <c r="AR269" s="175"/>
      <c r="AS269" s="175"/>
      <c r="AT269" s="175"/>
      <c r="AU269" s="175"/>
      <c r="AV269" s="175"/>
      <c r="AW269" s="175"/>
      <c r="AX269" s="175"/>
      <c r="AY269" s="175"/>
      <c r="AZ269" s="175"/>
      <c r="BA269" s="175"/>
      <c r="BB269" s="175"/>
      <c r="BC269" s="175"/>
      <c r="BD269" s="175"/>
      <c r="BE269" s="175"/>
      <c r="BF269" s="175"/>
      <c r="BG269" s="175"/>
      <c r="BH269" s="175"/>
      <c r="BI269" s="175"/>
      <c r="BJ269" s="175"/>
      <c r="BK269" s="175"/>
      <c r="BL269" s="175"/>
      <c r="BM269" s="175"/>
      <c r="BN269" s="175"/>
      <c r="BO269" s="175"/>
      <c r="BP269" s="175"/>
      <c r="BQ269" s="175"/>
      <c r="BR269" s="175"/>
      <c r="BS269" s="175"/>
      <c r="BT269" s="175"/>
      <c r="BU269" s="175"/>
      <c r="BV269" s="175"/>
      <c r="BW269" s="175"/>
      <c r="BX269" s="175"/>
      <c r="BY269" s="175" t="s">
        <v>489</v>
      </c>
      <c r="BZ269" s="175"/>
      <c r="CA269" s="175"/>
      <c r="CB269" s="175"/>
      <c r="CC269" s="175"/>
      <c r="CD269" s="175"/>
      <c r="CE269" s="175"/>
      <c r="CF269" s="175"/>
      <c r="CG269" s="175"/>
    </row>
    <row r="270" spans="1:85" s="145" customFormat="1" ht="14.5" customHeight="1">
      <c r="A270" s="85" t="s">
        <v>911</v>
      </c>
      <c r="B270" s="85">
        <v>266</v>
      </c>
      <c r="C270" s="175" t="s">
        <v>3528</v>
      </c>
      <c r="D270" s="175" t="s">
        <v>4016</v>
      </c>
      <c r="E270" s="176" t="s">
        <v>1041</v>
      </c>
      <c r="F270" s="176" t="s">
        <v>3516</v>
      </c>
      <c r="G270" s="178" t="s">
        <v>4164</v>
      </c>
      <c r="H270" s="175"/>
      <c r="I270" s="175" t="s">
        <v>1039</v>
      </c>
      <c r="J270" s="179"/>
      <c r="K270" s="175"/>
      <c r="L270" s="175" t="s">
        <v>992</v>
      </c>
      <c r="M270" s="80" t="s">
        <v>4210</v>
      </c>
      <c r="N270" s="175"/>
      <c r="O270" s="175" t="s">
        <v>1025</v>
      </c>
      <c r="P270" s="175"/>
      <c r="Q270" s="175"/>
      <c r="R270" s="175"/>
      <c r="S270" s="175"/>
      <c r="T270" s="178" t="str" cm="1">
        <f t="array" ref="T27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70" s="180">
        <v>1.6</v>
      </c>
      <c r="V270" s="179"/>
      <c r="W270" s="175"/>
      <c r="X270" s="175"/>
      <c r="Y270" s="175"/>
      <c r="Z270" s="175"/>
      <c r="AA270" s="175"/>
      <c r="AB270" s="175"/>
      <c r="AC270" s="175"/>
      <c r="AD270" s="175"/>
      <c r="AE270" s="175"/>
      <c r="AF270" s="175"/>
      <c r="AG270" s="175"/>
      <c r="AH270" s="175"/>
      <c r="AI270" s="175"/>
      <c r="AJ270" s="175"/>
      <c r="AK270" s="175"/>
      <c r="AL270" s="175"/>
      <c r="AM270" s="175"/>
      <c r="AN270" s="175"/>
      <c r="AO270" s="175"/>
      <c r="AP270" s="175" t="s">
        <v>27</v>
      </c>
      <c r="AQ270" s="175"/>
      <c r="AR270" s="175"/>
      <c r="AS270" s="175"/>
      <c r="AT270" s="175"/>
      <c r="AU270" s="175"/>
      <c r="AV270" s="175"/>
      <c r="AW270" s="175"/>
      <c r="AX270" s="175"/>
      <c r="AY270" s="175"/>
      <c r="AZ270" s="175"/>
      <c r="BA270" s="175"/>
      <c r="BB270" s="175"/>
      <c r="BC270" s="175"/>
      <c r="BD270" s="175"/>
      <c r="BE270" s="175"/>
      <c r="BF270" s="175"/>
      <c r="BG270" s="175"/>
      <c r="BH270" s="175"/>
      <c r="BI270" s="175"/>
      <c r="BJ270" s="175"/>
      <c r="BK270" s="175"/>
      <c r="BL270" s="175"/>
      <c r="BM270" s="175"/>
      <c r="BN270" s="175"/>
      <c r="BO270" s="175"/>
      <c r="BP270" s="175"/>
      <c r="BQ270" s="175"/>
      <c r="BR270" s="175"/>
      <c r="BS270" s="175"/>
      <c r="BT270" s="175"/>
      <c r="BU270" s="175"/>
      <c r="BV270" s="175"/>
      <c r="BW270" s="175"/>
      <c r="BX270" s="175"/>
      <c r="BY270" s="175" t="s">
        <v>489</v>
      </c>
      <c r="BZ270" s="175"/>
      <c r="CA270" s="175"/>
      <c r="CB270" s="175"/>
      <c r="CC270" s="175"/>
      <c r="CD270" s="175"/>
      <c r="CE270" s="175"/>
      <c r="CF270" s="175"/>
      <c r="CG270" s="175"/>
    </row>
    <row r="271" spans="1:85" s="145" customFormat="1" ht="14.5" customHeight="1">
      <c r="A271" s="85" t="s">
        <v>911</v>
      </c>
      <c r="B271" s="85">
        <v>267</v>
      </c>
      <c r="C271" s="175" t="s">
        <v>3529</v>
      </c>
      <c r="D271" s="175" t="s">
        <v>4017</v>
      </c>
      <c r="E271" s="176" t="s">
        <v>1041</v>
      </c>
      <c r="F271" s="176" t="s">
        <v>3516</v>
      </c>
      <c r="G271" s="178" t="s">
        <v>4164</v>
      </c>
      <c r="H271" s="175"/>
      <c r="I271" s="175" t="s">
        <v>1039</v>
      </c>
      <c r="J271" s="179"/>
      <c r="K271" s="175"/>
      <c r="L271" s="175" t="s">
        <v>992</v>
      </c>
      <c r="M271" s="80" t="s">
        <v>4210</v>
      </c>
      <c r="N271" s="175"/>
      <c r="O271" s="175" t="s">
        <v>1025</v>
      </c>
      <c r="P271" s="175"/>
      <c r="Q271" s="175"/>
      <c r="R271" s="175"/>
      <c r="S271" s="175"/>
      <c r="T271" s="178" t="str" cm="1">
        <f t="array" ref="T27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71" s="180">
        <v>0.7</v>
      </c>
      <c r="V271" s="179"/>
      <c r="W271" s="175"/>
      <c r="X271" s="175"/>
      <c r="Y271" s="175"/>
      <c r="Z271" s="175"/>
      <c r="AA271" s="175"/>
      <c r="AB271" s="175"/>
      <c r="AC271" s="175"/>
      <c r="AD271" s="175"/>
      <c r="AE271" s="175"/>
      <c r="AF271" s="175"/>
      <c r="AG271" s="175"/>
      <c r="AH271" s="175"/>
      <c r="AI271" s="175"/>
      <c r="AJ271" s="175"/>
      <c r="AK271" s="175"/>
      <c r="AL271" s="175"/>
      <c r="AM271" s="175"/>
      <c r="AN271" s="175"/>
      <c r="AO271" s="175"/>
      <c r="AP271" s="175" t="s">
        <v>27</v>
      </c>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t="s">
        <v>103</v>
      </c>
      <c r="BZ271" s="175"/>
      <c r="CA271" s="175"/>
      <c r="CB271" s="175"/>
      <c r="CC271" s="175"/>
      <c r="CD271" s="175"/>
      <c r="CE271" s="175"/>
      <c r="CF271" s="175"/>
      <c r="CG271" s="175"/>
    </row>
    <row r="272" spans="1:85" s="145" customFormat="1" ht="14.5" customHeight="1">
      <c r="A272" s="85" t="s">
        <v>911</v>
      </c>
      <c r="B272" s="85">
        <v>268</v>
      </c>
      <c r="C272" s="175" t="s">
        <v>3530</v>
      </c>
      <c r="D272" s="175" t="s">
        <v>4018</v>
      </c>
      <c r="E272" s="176" t="s">
        <v>1041</v>
      </c>
      <c r="F272" s="176" t="s">
        <v>3516</v>
      </c>
      <c r="G272" s="178" t="s">
        <v>4164</v>
      </c>
      <c r="H272" s="175"/>
      <c r="I272" s="175" t="s">
        <v>1039</v>
      </c>
      <c r="J272" s="179"/>
      <c r="K272" s="175"/>
      <c r="L272" s="175" t="s">
        <v>992</v>
      </c>
      <c r="M272" s="80" t="s">
        <v>4210</v>
      </c>
      <c r="N272" s="175"/>
      <c r="O272" s="175" t="s">
        <v>1025</v>
      </c>
      <c r="P272" s="175"/>
      <c r="Q272" s="175"/>
      <c r="R272" s="175"/>
      <c r="S272" s="175"/>
      <c r="T272" s="178" t="str" cm="1">
        <f t="array" ref="T27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72" s="180">
        <v>0.6</v>
      </c>
      <c r="V272" s="179"/>
      <c r="W272" s="175"/>
      <c r="X272" s="175"/>
      <c r="Y272" s="175"/>
      <c r="Z272" s="175"/>
      <c r="AA272" s="175"/>
      <c r="AB272" s="175"/>
      <c r="AC272" s="175"/>
      <c r="AD272" s="175"/>
      <c r="AE272" s="175"/>
      <c r="AF272" s="175"/>
      <c r="AG272" s="175"/>
      <c r="AH272" s="175"/>
      <c r="AI272" s="175"/>
      <c r="AJ272" s="175"/>
      <c r="AK272" s="175"/>
      <c r="AL272" s="175"/>
      <c r="AM272" s="175"/>
      <c r="AN272" s="175"/>
      <c r="AO272" s="175"/>
      <c r="AP272" s="175" t="s">
        <v>27</v>
      </c>
      <c r="AQ272" s="175"/>
      <c r="AR272" s="175"/>
      <c r="AS272" s="175"/>
      <c r="AT272" s="175"/>
      <c r="AU272" s="175"/>
      <c r="AV272" s="175"/>
      <c r="AW272" s="175"/>
      <c r="AX272" s="175"/>
      <c r="AY272" s="175"/>
      <c r="AZ272" s="175"/>
      <c r="BA272" s="175"/>
      <c r="BB272" s="175"/>
      <c r="BC272" s="175"/>
      <c r="BD272" s="175"/>
      <c r="BE272" s="175"/>
      <c r="BF272" s="175"/>
      <c r="BG272" s="175"/>
      <c r="BH272" s="175"/>
      <c r="BI272" s="175"/>
      <c r="BJ272" s="175"/>
      <c r="BK272" s="175"/>
      <c r="BL272" s="175"/>
      <c r="BM272" s="175"/>
      <c r="BN272" s="175"/>
      <c r="BO272" s="175"/>
      <c r="BP272" s="175"/>
      <c r="BQ272" s="175"/>
      <c r="BR272" s="175"/>
      <c r="BS272" s="175"/>
      <c r="BT272" s="175"/>
      <c r="BU272" s="175"/>
      <c r="BV272" s="175"/>
      <c r="BW272" s="175"/>
      <c r="BX272" s="175"/>
      <c r="BY272" s="175" t="s">
        <v>489</v>
      </c>
      <c r="BZ272" s="175"/>
      <c r="CA272" s="175"/>
      <c r="CB272" s="175"/>
      <c r="CC272" s="175"/>
      <c r="CD272" s="175"/>
      <c r="CE272" s="175"/>
      <c r="CF272" s="175"/>
      <c r="CG272" s="175"/>
    </row>
    <row r="273" spans="1:85" s="145" customFormat="1" ht="14.5" customHeight="1">
      <c r="A273" s="85" t="s">
        <v>911</v>
      </c>
      <c r="B273" s="85">
        <v>269</v>
      </c>
      <c r="C273" s="175" t="s">
        <v>3520</v>
      </c>
      <c r="D273" s="175"/>
      <c r="E273" s="176" t="s">
        <v>4213</v>
      </c>
      <c r="F273" s="176" t="s">
        <v>3516</v>
      </c>
      <c r="G273" s="178" t="s">
        <v>4164</v>
      </c>
      <c r="H273" s="175"/>
      <c r="I273" s="175" t="s">
        <v>1039</v>
      </c>
      <c r="J273" s="179"/>
      <c r="K273" s="175"/>
      <c r="L273" s="175" t="s">
        <v>492</v>
      </c>
      <c r="M273" s="175" t="s">
        <v>4210</v>
      </c>
      <c r="N273" s="175"/>
      <c r="O273" s="175" t="s">
        <v>1025</v>
      </c>
      <c r="P273" s="175"/>
      <c r="Q273" s="175"/>
      <c r="R273" s="175"/>
      <c r="S273" s="175"/>
      <c r="T273" s="178" t="str" cm="1">
        <f t="array" ref="T27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73" s="180">
        <v>10</v>
      </c>
      <c r="V273" s="179"/>
      <c r="W273" s="175"/>
      <c r="X273" s="175"/>
      <c r="Y273" s="175"/>
      <c r="Z273" s="175"/>
      <c r="AA273" s="175"/>
      <c r="AB273" s="175"/>
      <c r="AC273" s="175"/>
      <c r="AD273" s="175"/>
      <c r="AE273" s="175"/>
      <c r="AF273" s="175"/>
      <c r="AG273" s="175"/>
      <c r="AH273" s="175"/>
      <c r="AI273" s="175"/>
      <c r="AJ273" s="175"/>
      <c r="AK273" s="175"/>
      <c r="AL273" s="175"/>
      <c r="AM273" s="175"/>
      <c r="AN273" s="175"/>
      <c r="AO273" s="175"/>
      <c r="AP273" s="175" t="s">
        <v>3884</v>
      </c>
      <c r="AQ273" s="175"/>
      <c r="AR273" s="175"/>
      <c r="AS273" s="175"/>
      <c r="AT273" s="175"/>
      <c r="AU273" s="175"/>
      <c r="AV273" s="175"/>
      <c r="AW273" s="175"/>
      <c r="AX273" s="175"/>
      <c r="AY273" s="175"/>
      <c r="AZ273" s="175"/>
      <c r="BA273" s="175"/>
      <c r="BB273" s="175"/>
      <c r="BC273" s="175"/>
      <c r="BD273" s="175"/>
      <c r="BE273" s="175"/>
      <c r="BF273" s="175"/>
      <c r="BG273" s="175"/>
      <c r="BH273" s="175"/>
      <c r="BI273" s="175"/>
      <c r="BJ273" s="175"/>
      <c r="BK273" s="175"/>
      <c r="BL273" s="175"/>
      <c r="BM273" s="175"/>
      <c r="BN273" s="175"/>
      <c r="BO273" s="175"/>
      <c r="BP273" s="175"/>
      <c r="BQ273" s="175"/>
      <c r="BR273" s="175"/>
      <c r="BS273" s="175"/>
      <c r="BT273" s="175"/>
      <c r="BU273" s="175"/>
      <c r="BV273" s="175"/>
      <c r="BW273" s="175"/>
      <c r="BX273" s="175"/>
      <c r="BY273" s="175" t="s">
        <v>103</v>
      </c>
      <c r="BZ273" s="175"/>
      <c r="CA273" s="175"/>
      <c r="CB273" s="175"/>
      <c r="CC273" s="175"/>
      <c r="CD273" s="175"/>
      <c r="CE273" s="175"/>
      <c r="CF273" s="175"/>
      <c r="CG273" s="175"/>
    </row>
    <row r="274" spans="1:85" s="145" customFormat="1" ht="14.5" customHeight="1">
      <c r="A274" s="85" t="s">
        <v>911</v>
      </c>
      <c r="B274" s="85">
        <v>270</v>
      </c>
      <c r="C274" s="175" t="s">
        <v>3535</v>
      </c>
      <c r="D274" s="175" t="s">
        <v>4026</v>
      </c>
      <c r="E274" s="176" t="s">
        <v>1041</v>
      </c>
      <c r="F274" s="176" t="s">
        <v>3516</v>
      </c>
      <c r="G274" s="178" t="s">
        <v>4164</v>
      </c>
      <c r="H274" s="175"/>
      <c r="I274" s="175" t="s">
        <v>1039</v>
      </c>
      <c r="J274" s="179"/>
      <c r="K274" s="175"/>
      <c r="L274" s="175" t="s">
        <v>564</v>
      </c>
      <c r="M274" s="80" t="s">
        <v>4210</v>
      </c>
      <c r="N274" s="175"/>
      <c r="O274" s="175" t="s">
        <v>1025</v>
      </c>
      <c r="P274" s="175"/>
      <c r="Q274" s="175"/>
      <c r="R274" s="175"/>
      <c r="S274" s="175"/>
      <c r="T274" s="178" t="str" cm="1">
        <f t="array" ref="T27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74" s="180">
        <v>45.5</v>
      </c>
      <c r="V274" s="179"/>
      <c r="W274" s="175"/>
      <c r="X274" s="175"/>
      <c r="Y274" s="175"/>
      <c r="Z274" s="175"/>
      <c r="AA274" s="175"/>
      <c r="AB274" s="175"/>
      <c r="AC274" s="175"/>
      <c r="AD274" s="175"/>
      <c r="AE274" s="175"/>
      <c r="AF274" s="175"/>
      <c r="AG274" s="175"/>
      <c r="AH274" s="175"/>
      <c r="AI274" s="175"/>
      <c r="AJ274" s="175"/>
      <c r="AK274" s="175"/>
      <c r="AL274" s="175"/>
      <c r="AM274" s="175"/>
      <c r="AN274" s="175"/>
      <c r="AO274" s="175"/>
      <c r="AP274" s="175" t="s">
        <v>45</v>
      </c>
      <c r="AQ274" s="175"/>
      <c r="AR274" s="175"/>
      <c r="AS274" s="175"/>
      <c r="AT274" s="175"/>
      <c r="AU274" s="175"/>
      <c r="AV274" s="175"/>
      <c r="AW274" s="175"/>
      <c r="AX274" s="175"/>
      <c r="AY274" s="175"/>
      <c r="AZ274" s="175"/>
      <c r="BA274" s="175"/>
      <c r="BB274" s="175"/>
      <c r="BC274" s="175"/>
      <c r="BD274" s="175"/>
      <c r="BE274" s="175"/>
      <c r="BF274" s="175"/>
      <c r="BG274" s="175"/>
      <c r="BH274" s="175"/>
      <c r="BI274" s="175"/>
      <c r="BJ274" s="175"/>
      <c r="BK274" s="175"/>
      <c r="BL274" s="175"/>
      <c r="BM274" s="175"/>
      <c r="BN274" s="175"/>
      <c r="BO274" s="175"/>
      <c r="BP274" s="175"/>
      <c r="BQ274" s="175"/>
      <c r="BR274" s="175"/>
      <c r="BS274" s="175"/>
      <c r="BT274" s="175"/>
      <c r="BU274" s="175"/>
      <c r="BV274" s="175"/>
      <c r="BW274" s="175"/>
      <c r="BX274" s="175"/>
      <c r="BY274" s="175" t="s">
        <v>489</v>
      </c>
      <c r="BZ274" s="175"/>
      <c r="CA274" s="175"/>
      <c r="CB274" s="175"/>
      <c r="CC274" s="175"/>
      <c r="CD274" s="175"/>
      <c r="CE274" s="175"/>
      <c r="CF274" s="175"/>
      <c r="CG274" s="175"/>
    </row>
    <row r="275" spans="1:85" s="145" customFormat="1" ht="14.5" customHeight="1">
      <c r="A275" s="85" t="s">
        <v>911</v>
      </c>
      <c r="B275" s="85">
        <v>271</v>
      </c>
      <c r="C275" s="175" t="s">
        <v>3640</v>
      </c>
      <c r="D275" s="175" t="s">
        <v>4000</v>
      </c>
      <c r="E275" s="176" t="s">
        <v>1041</v>
      </c>
      <c r="F275" s="176" t="s">
        <v>3515</v>
      </c>
      <c r="G275" s="178" t="s">
        <v>224</v>
      </c>
      <c r="H275" s="175"/>
      <c r="I275" s="175" t="s">
        <v>1039</v>
      </c>
      <c r="J275" s="179"/>
      <c r="K275" s="175"/>
      <c r="L275" s="175" t="s">
        <v>87</v>
      </c>
      <c r="M275" s="80" t="s">
        <v>4210</v>
      </c>
      <c r="N275" s="175"/>
      <c r="O275" s="175" t="s">
        <v>1023</v>
      </c>
      <c r="P275" s="175"/>
      <c r="Q275" s="175"/>
      <c r="R275" s="175"/>
      <c r="S275" s="175"/>
      <c r="T275" s="178" t="str" cm="1">
        <f t="array" ref="T27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75" s="180">
        <v>250</v>
      </c>
      <c r="V275" s="179"/>
      <c r="W275" s="175"/>
      <c r="X275" s="175"/>
      <c r="Y275" s="175"/>
      <c r="Z275" s="175"/>
      <c r="AA275" s="175"/>
      <c r="AB275" s="175"/>
      <c r="AC275" s="175"/>
      <c r="AD275" s="175"/>
      <c r="AE275" s="175"/>
      <c r="AF275" s="175"/>
      <c r="AG275" s="175"/>
      <c r="AH275" s="175"/>
      <c r="AI275" s="175"/>
      <c r="AJ275" s="175"/>
      <c r="AK275" s="175"/>
      <c r="AL275" s="175"/>
      <c r="AM275" s="175"/>
      <c r="AN275" s="175"/>
      <c r="AO275" s="175"/>
      <c r="AP275" s="175" t="s">
        <v>36</v>
      </c>
      <c r="AQ275" s="175"/>
      <c r="AR275" s="175"/>
      <c r="AS275" s="175"/>
      <c r="AT275" s="175"/>
      <c r="AU275" s="175"/>
      <c r="AV275" s="175"/>
      <c r="AW275" s="175"/>
      <c r="AX275" s="175"/>
      <c r="AY275" s="175"/>
      <c r="AZ275" s="175"/>
      <c r="BA275" s="175"/>
      <c r="BB275" s="175"/>
      <c r="BC275" s="175"/>
      <c r="BD275" s="175"/>
      <c r="BE275" s="175"/>
      <c r="BF275" s="175"/>
      <c r="BG275" s="175"/>
      <c r="BH275" s="175"/>
      <c r="BI275" s="175"/>
      <c r="BJ275" s="175"/>
      <c r="BK275" s="175"/>
      <c r="BL275" s="175"/>
      <c r="BM275" s="175"/>
      <c r="BN275" s="175"/>
      <c r="BO275" s="175"/>
      <c r="BP275" s="175"/>
      <c r="BQ275" s="175"/>
      <c r="BR275" s="175"/>
      <c r="BS275" s="175"/>
      <c r="BT275" s="175"/>
      <c r="BU275" s="175"/>
      <c r="BV275" s="175"/>
      <c r="BW275" s="175"/>
      <c r="BX275" s="175"/>
      <c r="BY275" s="177" t="s">
        <v>925</v>
      </c>
      <c r="BZ275" s="175"/>
      <c r="CA275" s="175"/>
      <c r="CB275" s="175"/>
      <c r="CC275" s="175"/>
      <c r="CD275" s="175"/>
      <c r="CE275" s="175"/>
      <c r="CF275" s="175"/>
      <c r="CG275" s="175"/>
    </row>
    <row r="276" spans="1:85" s="145" customFormat="1" ht="14.5" customHeight="1">
      <c r="A276" s="85" t="s">
        <v>911</v>
      </c>
      <c r="B276" s="85">
        <v>272</v>
      </c>
      <c r="C276" s="175" t="s">
        <v>3522</v>
      </c>
      <c r="D276" s="175" t="s">
        <v>4019</v>
      </c>
      <c r="E276" s="176" t="s">
        <v>4213</v>
      </c>
      <c r="F276" s="176" t="s">
        <v>3515</v>
      </c>
      <c r="G276" s="178" t="s">
        <v>224</v>
      </c>
      <c r="H276" s="175"/>
      <c r="I276" s="175" t="s">
        <v>1039</v>
      </c>
      <c r="J276" s="179"/>
      <c r="K276" s="175"/>
      <c r="L276" s="175" t="s">
        <v>492</v>
      </c>
      <c r="M276" s="175" t="s">
        <v>4210</v>
      </c>
      <c r="N276" s="175"/>
      <c r="O276" s="175" t="s">
        <v>224</v>
      </c>
      <c r="P276" s="175"/>
      <c r="Q276" s="175"/>
      <c r="R276" s="175"/>
      <c r="S276" s="175"/>
      <c r="T276" s="178" t="str" cm="1">
        <f t="array" ref="T27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76" s="180">
        <v>41.23</v>
      </c>
      <c r="V276" s="179"/>
      <c r="W276" s="175"/>
      <c r="X276" s="175"/>
      <c r="Y276" s="175"/>
      <c r="Z276" s="175"/>
      <c r="AA276" s="175"/>
      <c r="AB276" s="175"/>
      <c r="AC276" s="175"/>
      <c r="AD276" s="175"/>
      <c r="AE276" s="175"/>
      <c r="AF276" s="175"/>
      <c r="AG276" s="175"/>
      <c r="AH276" s="175"/>
      <c r="AI276" s="175"/>
      <c r="AJ276" s="175"/>
      <c r="AK276" s="175"/>
      <c r="AL276" s="175"/>
      <c r="AM276" s="175"/>
      <c r="AN276" s="175"/>
      <c r="AO276" s="175"/>
      <c r="AP276" s="175" t="s">
        <v>36</v>
      </c>
      <c r="AQ276" s="175"/>
      <c r="AR276" s="175"/>
      <c r="AS276" s="175"/>
      <c r="AT276" s="175"/>
      <c r="AU276" s="175"/>
      <c r="AV276" s="175"/>
      <c r="AW276" s="175"/>
      <c r="AX276" s="175"/>
      <c r="AY276" s="175"/>
      <c r="AZ276" s="175"/>
      <c r="BA276" s="175"/>
      <c r="BB276" s="175"/>
      <c r="BC276" s="175"/>
      <c r="BD276" s="175"/>
      <c r="BE276" s="175"/>
      <c r="BF276" s="175"/>
      <c r="BG276" s="175"/>
      <c r="BH276" s="175"/>
      <c r="BI276" s="175"/>
      <c r="BJ276" s="175"/>
      <c r="BK276" s="175"/>
      <c r="BL276" s="175"/>
      <c r="BM276" s="175"/>
      <c r="BN276" s="175"/>
      <c r="BO276" s="175"/>
      <c r="BP276" s="175"/>
      <c r="BQ276" s="175"/>
      <c r="BR276" s="175"/>
      <c r="BS276" s="175"/>
      <c r="BT276" s="175"/>
      <c r="BU276" s="175"/>
      <c r="BV276" s="175"/>
      <c r="BW276" s="175"/>
      <c r="BX276" s="175"/>
      <c r="BY276" s="177" t="s">
        <v>925</v>
      </c>
      <c r="BZ276" s="175"/>
      <c r="CA276" s="175"/>
      <c r="CB276" s="175"/>
      <c r="CC276" s="175"/>
      <c r="CD276" s="175"/>
      <c r="CE276" s="175"/>
      <c r="CF276" s="175"/>
      <c r="CG276" s="175"/>
    </row>
    <row r="277" spans="1:85" s="145" customFormat="1" ht="14.5" customHeight="1">
      <c r="A277" s="85" t="s">
        <v>911</v>
      </c>
      <c r="B277" s="85">
        <v>273</v>
      </c>
      <c r="C277" s="175" t="s">
        <v>3523</v>
      </c>
      <c r="D277" s="175" t="s">
        <v>4020</v>
      </c>
      <c r="E277" s="176" t="s">
        <v>4213</v>
      </c>
      <c r="F277" s="176" t="s">
        <v>3516</v>
      </c>
      <c r="G277" s="178" t="s">
        <v>224</v>
      </c>
      <c r="H277" s="175"/>
      <c r="I277" s="175" t="s">
        <v>1039</v>
      </c>
      <c r="J277" s="179"/>
      <c r="K277" s="175"/>
      <c r="L277" s="175" t="s">
        <v>492</v>
      </c>
      <c r="M277" s="175" t="s">
        <v>4210</v>
      </c>
      <c r="N277" s="175"/>
      <c r="O277" s="175" t="s">
        <v>224</v>
      </c>
      <c r="P277" s="175"/>
      <c r="Q277" s="175"/>
      <c r="R277" s="175"/>
      <c r="S277" s="175"/>
      <c r="T277" s="178" t="str" cm="1">
        <f t="array" ref="T27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77" s="180">
        <v>28.13</v>
      </c>
      <c r="V277" s="179"/>
      <c r="W277" s="175"/>
      <c r="X277" s="175"/>
      <c r="Y277" s="175"/>
      <c r="Z277" s="175"/>
      <c r="AA277" s="175"/>
      <c r="AB277" s="175"/>
      <c r="AC277" s="175"/>
      <c r="AD277" s="175"/>
      <c r="AE277" s="175"/>
      <c r="AF277" s="175"/>
      <c r="AG277" s="175"/>
      <c r="AH277" s="175"/>
      <c r="AI277" s="175"/>
      <c r="AJ277" s="175"/>
      <c r="AK277" s="175"/>
      <c r="AL277" s="175"/>
      <c r="AM277" s="175"/>
      <c r="AN277" s="175"/>
      <c r="AO277" s="175"/>
      <c r="AP277" s="175" t="s">
        <v>36</v>
      </c>
      <c r="AQ277" s="175"/>
      <c r="AR277" s="175"/>
      <c r="AS277" s="175"/>
      <c r="AT277" s="175"/>
      <c r="AU277" s="175"/>
      <c r="AV277" s="175"/>
      <c r="AW277" s="175"/>
      <c r="AX277" s="175"/>
      <c r="AY277" s="175"/>
      <c r="AZ277" s="175"/>
      <c r="BA277" s="175"/>
      <c r="BB277" s="175"/>
      <c r="BC277" s="175"/>
      <c r="BD277" s="175"/>
      <c r="BE277" s="175"/>
      <c r="BF277" s="175"/>
      <c r="BG277" s="175"/>
      <c r="BH277" s="175"/>
      <c r="BI277" s="175"/>
      <c r="BJ277" s="175"/>
      <c r="BK277" s="175"/>
      <c r="BL277" s="175"/>
      <c r="BM277" s="175"/>
      <c r="BN277" s="175"/>
      <c r="BO277" s="175"/>
      <c r="BP277" s="175"/>
      <c r="BQ277" s="175"/>
      <c r="BR277" s="175"/>
      <c r="BS277" s="175"/>
      <c r="BT277" s="175"/>
      <c r="BU277" s="175"/>
      <c r="BV277" s="175"/>
      <c r="BW277" s="175"/>
      <c r="BX277" s="175"/>
      <c r="BY277" s="177" t="s">
        <v>925</v>
      </c>
      <c r="BZ277" s="175"/>
      <c r="CA277" s="175"/>
      <c r="CB277" s="175"/>
      <c r="CC277" s="175"/>
      <c r="CD277" s="175"/>
      <c r="CE277" s="175"/>
      <c r="CF277" s="175"/>
      <c r="CG277" s="175"/>
    </row>
    <row r="278" spans="1:85" s="145" customFormat="1" ht="14.5" customHeight="1">
      <c r="A278" s="85" t="s">
        <v>911</v>
      </c>
      <c r="B278" s="85">
        <v>274</v>
      </c>
      <c r="C278" s="175" t="s">
        <v>3524</v>
      </c>
      <c r="D278" s="175" t="s">
        <v>4021</v>
      </c>
      <c r="E278" s="176" t="s">
        <v>4213</v>
      </c>
      <c r="F278" s="176" t="s">
        <v>3516</v>
      </c>
      <c r="G278" s="178" t="s">
        <v>224</v>
      </c>
      <c r="H278" s="175"/>
      <c r="I278" s="175" t="s">
        <v>1039</v>
      </c>
      <c r="J278" s="179"/>
      <c r="K278" s="175"/>
      <c r="L278" s="175" t="s">
        <v>492</v>
      </c>
      <c r="M278" s="175" t="s">
        <v>4210</v>
      </c>
      <c r="N278" s="175"/>
      <c r="O278" s="175" t="s">
        <v>224</v>
      </c>
      <c r="P278" s="175"/>
      <c r="Q278" s="175"/>
      <c r="R278" s="175"/>
      <c r="S278" s="175"/>
      <c r="T278" s="178" t="str" cm="1">
        <f t="array" ref="T27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78" s="180">
        <v>46.58</v>
      </c>
      <c r="V278" s="179"/>
      <c r="W278" s="175"/>
      <c r="X278" s="175"/>
      <c r="Y278" s="175"/>
      <c r="Z278" s="175"/>
      <c r="AA278" s="175"/>
      <c r="AB278" s="175"/>
      <c r="AC278" s="175"/>
      <c r="AD278" s="175"/>
      <c r="AE278" s="175"/>
      <c r="AF278" s="175"/>
      <c r="AG278" s="175"/>
      <c r="AH278" s="175"/>
      <c r="AI278" s="175"/>
      <c r="AJ278" s="175"/>
      <c r="AK278" s="175"/>
      <c r="AL278" s="175"/>
      <c r="AM278" s="175"/>
      <c r="AN278" s="175"/>
      <c r="AO278" s="175"/>
      <c r="AP278" s="175" t="s">
        <v>36</v>
      </c>
      <c r="AQ278" s="175"/>
      <c r="AR278" s="175"/>
      <c r="AS278" s="175"/>
      <c r="AT278" s="175"/>
      <c r="AU278" s="175"/>
      <c r="AV278" s="175"/>
      <c r="AW278" s="175"/>
      <c r="AX278" s="175"/>
      <c r="AY278" s="175"/>
      <c r="AZ278" s="175"/>
      <c r="BA278" s="175"/>
      <c r="BB278" s="175"/>
      <c r="BC278" s="175"/>
      <c r="BD278" s="175"/>
      <c r="BE278" s="175"/>
      <c r="BF278" s="175"/>
      <c r="BG278" s="175"/>
      <c r="BH278" s="175"/>
      <c r="BI278" s="175"/>
      <c r="BJ278" s="175"/>
      <c r="BK278" s="175"/>
      <c r="BL278" s="175"/>
      <c r="BM278" s="175"/>
      <c r="BN278" s="175"/>
      <c r="BO278" s="175"/>
      <c r="BP278" s="175"/>
      <c r="BQ278" s="175"/>
      <c r="BR278" s="175"/>
      <c r="BS278" s="175"/>
      <c r="BT278" s="175"/>
      <c r="BU278" s="175"/>
      <c r="BV278" s="175"/>
      <c r="BW278" s="175"/>
      <c r="BX278" s="175"/>
      <c r="BY278" s="177" t="s">
        <v>925</v>
      </c>
      <c r="BZ278" s="175"/>
      <c r="CA278" s="175"/>
      <c r="CB278" s="175"/>
      <c r="CC278" s="175"/>
      <c r="CD278" s="175"/>
      <c r="CE278" s="175"/>
      <c r="CF278" s="175"/>
      <c r="CG278" s="175"/>
    </row>
    <row r="279" spans="1:85" s="145" customFormat="1" ht="14.5" customHeight="1">
      <c r="A279" s="85" t="s">
        <v>911</v>
      </c>
      <c r="B279" s="85">
        <v>275</v>
      </c>
      <c r="C279" s="175" t="s">
        <v>3627</v>
      </c>
      <c r="D279" s="175"/>
      <c r="E279" s="176" t="s">
        <v>4213</v>
      </c>
      <c r="F279" s="176" t="s">
        <v>3515</v>
      </c>
      <c r="G279" s="178" t="s">
        <v>224</v>
      </c>
      <c r="H279" s="175"/>
      <c r="I279" s="175" t="s">
        <v>1039</v>
      </c>
      <c r="J279" s="179"/>
      <c r="K279" s="175"/>
      <c r="L279" s="175" t="s">
        <v>3628</v>
      </c>
      <c r="M279" s="175" t="s">
        <v>4211</v>
      </c>
      <c r="N279" s="175"/>
      <c r="O279" s="175" t="s">
        <v>3632</v>
      </c>
      <c r="P279" s="175"/>
      <c r="Q279" s="175"/>
      <c r="R279" s="175"/>
      <c r="S279" s="175"/>
      <c r="T279" s="178" t="str" cm="1">
        <f t="array" ref="T27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79" s="180">
        <v>10</v>
      </c>
      <c r="V279" s="179"/>
      <c r="W279" s="175"/>
      <c r="X279" s="175"/>
      <c r="Y279" s="175"/>
      <c r="Z279" s="175"/>
      <c r="AA279" s="175"/>
      <c r="AB279" s="175"/>
      <c r="AC279" s="175"/>
      <c r="AD279" s="175"/>
      <c r="AE279" s="175"/>
      <c r="AF279" s="175"/>
      <c r="AG279" s="175"/>
      <c r="AH279" s="175"/>
      <c r="AI279" s="175"/>
      <c r="AJ279" s="175"/>
      <c r="AK279" s="175"/>
      <c r="AL279" s="175"/>
      <c r="AM279" s="175"/>
      <c r="AN279" s="175"/>
      <c r="AO279" s="175"/>
      <c r="AP279" s="175" t="s">
        <v>36</v>
      </c>
      <c r="AQ279" s="175"/>
      <c r="AR279" s="175"/>
      <c r="AS279" s="175"/>
      <c r="AT279" s="175"/>
      <c r="AU279" s="175"/>
      <c r="AV279" s="175"/>
      <c r="AW279" s="175"/>
      <c r="AX279" s="175"/>
      <c r="AY279" s="175"/>
      <c r="AZ279" s="175"/>
      <c r="BA279" s="175"/>
      <c r="BB279" s="175"/>
      <c r="BC279" s="175"/>
      <c r="BD279" s="175"/>
      <c r="BE279" s="175"/>
      <c r="BF279" s="175"/>
      <c r="BG279" s="175"/>
      <c r="BH279" s="175"/>
      <c r="BI279" s="175"/>
      <c r="BJ279" s="175"/>
      <c r="BK279" s="175"/>
      <c r="BL279" s="175"/>
      <c r="BM279" s="175"/>
      <c r="BN279" s="175"/>
      <c r="BO279" s="175"/>
      <c r="BP279" s="175"/>
      <c r="BQ279" s="175"/>
      <c r="BR279" s="175"/>
      <c r="BS279" s="175"/>
      <c r="BT279" s="175"/>
      <c r="BU279" s="175"/>
      <c r="BV279" s="175"/>
      <c r="BW279" s="175"/>
      <c r="BX279" s="175"/>
      <c r="BY279" s="175" t="s">
        <v>103</v>
      </c>
      <c r="BZ279" s="175"/>
      <c r="CA279" s="175"/>
      <c r="CB279" s="175"/>
      <c r="CC279" s="175"/>
      <c r="CD279" s="175"/>
      <c r="CE279" s="175"/>
      <c r="CF279" s="175"/>
      <c r="CG279" s="175"/>
    </row>
    <row r="280" spans="1:85" s="145" customFormat="1" ht="14.5" customHeight="1">
      <c r="A280" s="85" t="s">
        <v>911</v>
      </c>
      <c r="B280" s="85">
        <v>276</v>
      </c>
      <c r="C280" s="175" t="s">
        <v>3521</v>
      </c>
      <c r="D280" s="175" t="s">
        <v>4023</v>
      </c>
      <c r="E280" s="176" t="s">
        <v>4213</v>
      </c>
      <c r="F280" s="176" t="s">
        <v>3516</v>
      </c>
      <c r="G280" s="178" t="s">
        <v>4162</v>
      </c>
      <c r="H280" s="175"/>
      <c r="I280" s="175" t="s">
        <v>1039</v>
      </c>
      <c r="J280" s="179"/>
      <c r="K280" s="175"/>
      <c r="L280" s="175" t="s">
        <v>492</v>
      </c>
      <c r="M280" s="175" t="s">
        <v>4210</v>
      </c>
      <c r="N280" s="175"/>
      <c r="O280" s="175" t="s">
        <v>1025</v>
      </c>
      <c r="P280" s="175"/>
      <c r="Q280" s="175"/>
      <c r="R280" s="175"/>
      <c r="S280" s="175"/>
      <c r="T280" s="178" t="str" cm="1">
        <f t="array" ref="T28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80" s="180">
        <v>3</v>
      </c>
      <c r="V280" s="179"/>
      <c r="W280" s="175"/>
      <c r="X280" s="175"/>
      <c r="Y280" s="175"/>
      <c r="Z280" s="175"/>
      <c r="AA280" s="175"/>
      <c r="AB280" s="175"/>
      <c r="AC280" s="175"/>
      <c r="AD280" s="175"/>
      <c r="AE280" s="175"/>
      <c r="AF280" s="175"/>
      <c r="AG280" s="175"/>
      <c r="AH280" s="175"/>
      <c r="AI280" s="175"/>
      <c r="AJ280" s="175"/>
      <c r="AK280" s="175"/>
      <c r="AL280" s="175"/>
      <c r="AM280" s="175"/>
      <c r="AN280" s="175"/>
      <c r="AO280" s="175"/>
      <c r="AP280" s="175" t="s">
        <v>27</v>
      </c>
      <c r="AQ280" s="175"/>
      <c r="AR280" s="175"/>
      <c r="AS280" s="175"/>
      <c r="AT280" s="175"/>
      <c r="AU280" s="175"/>
      <c r="AV280" s="175"/>
      <c r="AW280" s="175"/>
      <c r="AX280" s="175"/>
      <c r="AY280" s="175"/>
      <c r="AZ280" s="175"/>
      <c r="BA280" s="175"/>
      <c r="BB280" s="175"/>
      <c r="BC280" s="175"/>
      <c r="BD280" s="175"/>
      <c r="BE280" s="175"/>
      <c r="BF280" s="175"/>
      <c r="BG280" s="175"/>
      <c r="BH280" s="175"/>
      <c r="BI280" s="175"/>
      <c r="BJ280" s="175"/>
      <c r="BK280" s="175"/>
      <c r="BL280" s="175"/>
      <c r="BM280" s="175"/>
      <c r="BN280" s="175"/>
      <c r="BO280" s="175"/>
      <c r="BP280" s="175"/>
      <c r="BQ280" s="175"/>
      <c r="BR280" s="175"/>
      <c r="BS280" s="175"/>
      <c r="BT280" s="175"/>
      <c r="BU280" s="175"/>
      <c r="BV280" s="175"/>
      <c r="BW280" s="175"/>
      <c r="BX280" s="175"/>
      <c r="BY280" s="175" t="s">
        <v>103</v>
      </c>
      <c r="BZ280" s="175"/>
      <c r="CA280" s="175"/>
      <c r="CB280" s="175"/>
      <c r="CC280" s="175"/>
      <c r="CD280" s="175"/>
      <c r="CE280" s="175"/>
      <c r="CF280" s="175"/>
      <c r="CG280" s="175"/>
    </row>
    <row r="281" spans="1:85" s="145" customFormat="1" ht="14.5" customHeight="1">
      <c r="A281" s="85" t="s">
        <v>911</v>
      </c>
      <c r="B281" s="85">
        <v>277</v>
      </c>
      <c r="C281" s="175" t="s">
        <v>3541</v>
      </c>
      <c r="D281" s="175" t="s">
        <v>4005</v>
      </c>
      <c r="E281" s="176" t="s">
        <v>1041</v>
      </c>
      <c r="F281" s="176" t="s">
        <v>3516</v>
      </c>
      <c r="G281" s="178" t="s">
        <v>4158</v>
      </c>
      <c r="H281" s="175"/>
      <c r="I281" s="175" t="s">
        <v>1039</v>
      </c>
      <c r="J281" s="179"/>
      <c r="K281" s="175"/>
      <c r="L281" s="175" t="s">
        <v>991</v>
      </c>
      <c r="M281" s="80" t="s">
        <v>4211</v>
      </c>
      <c r="N281" s="175"/>
      <c r="O281" s="175" t="s">
        <v>1028</v>
      </c>
      <c r="P281" s="175"/>
      <c r="Q281" s="175"/>
      <c r="R281" s="175"/>
      <c r="S281" s="175"/>
      <c r="T281" s="178" t="str" cm="1">
        <f t="array" ref="T28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81" s="180">
        <v>14.5</v>
      </c>
      <c r="V281" s="179"/>
      <c r="W281" s="175"/>
      <c r="X281" s="175"/>
      <c r="Y281" s="175"/>
      <c r="Z281" s="175"/>
      <c r="AA281" s="175"/>
      <c r="AB281" s="175"/>
      <c r="AC281" s="175"/>
      <c r="AD281" s="175"/>
      <c r="AE281" s="175"/>
      <c r="AF281" s="175"/>
      <c r="AG281" s="175"/>
      <c r="AH281" s="175"/>
      <c r="AI281" s="175"/>
      <c r="AJ281" s="175"/>
      <c r="AK281" s="175"/>
      <c r="AL281" s="175"/>
      <c r="AM281" s="175"/>
      <c r="AN281" s="175"/>
      <c r="AO281" s="175"/>
      <c r="AP281" s="175" t="s">
        <v>27</v>
      </c>
      <c r="AQ281" s="175"/>
      <c r="AR281" s="175"/>
      <c r="AS281" s="175"/>
      <c r="AT281" s="175"/>
      <c r="AU281" s="175"/>
      <c r="AV281" s="175"/>
      <c r="AW281" s="175"/>
      <c r="AX281" s="175"/>
      <c r="AY281" s="175"/>
      <c r="AZ281" s="175"/>
      <c r="BA281" s="175"/>
      <c r="BB281" s="175"/>
      <c r="BC281" s="175"/>
      <c r="BD281" s="175"/>
      <c r="BE281" s="175"/>
      <c r="BF281" s="175"/>
      <c r="BG281" s="175"/>
      <c r="BH281" s="175"/>
      <c r="BI281" s="175"/>
      <c r="BJ281" s="175"/>
      <c r="BK281" s="175"/>
      <c r="BL281" s="175"/>
      <c r="BM281" s="175"/>
      <c r="BN281" s="175"/>
      <c r="BO281" s="175"/>
      <c r="BP281" s="175"/>
      <c r="BQ281" s="175"/>
      <c r="BR281" s="175"/>
      <c r="BS281" s="175"/>
      <c r="BT281" s="175"/>
      <c r="BU281" s="175"/>
      <c r="BV281" s="175"/>
      <c r="BW281" s="175"/>
      <c r="BX281" s="175"/>
      <c r="BY281" s="175" t="s">
        <v>489</v>
      </c>
      <c r="BZ281" s="175"/>
      <c r="CA281" s="175"/>
      <c r="CB281" s="175"/>
      <c r="CC281" s="175"/>
      <c r="CD281" s="175"/>
      <c r="CE281" s="175"/>
      <c r="CF281" s="175"/>
      <c r="CG281" s="175"/>
    </row>
    <row r="282" spans="1:85" s="145" customFormat="1" ht="14.5" customHeight="1">
      <c r="A282" s="85" t="s">
        <v>911</v>
      </c>
      <c r="B282" s="85">
        <v>278</v>
      </c>
      <c r="C282" s="175" t="s">
        <v>3532</v>
      </c>
      <c r="D282" s="175" t="s">
        <v>4022</v>
      </c>
      <c r="E282" s="176" t="s">
        <v>1041</v>
      </c>
      <c r="F282" s="176" t="s">
        <v>3516</v>
      </c>
      <c r="G282" s="178" t="s">
        <v>4158</v>
      </c>
      <c r="H282" s="175"/>
      <c r="I282" s="175" t="s">
        <v>1039</v>
      </c>
      <c r="J282" s="179"/>
      <c r="K282" s="175"/>
      <c r="L282" s="175" t="s">
        <v>564</v>
      </c>
      <c r="M282" s="80" t="s">
        <v>4210</v>
      </c>
      <c r="N282" s="175"/>
      <c r="O282" s="175" t="s">
        <v>1025</v>
      </c>
      <c r="P282" s="175"/>
      <c r="Q282" s="175"/>
      <c r="R282" s="175"/>
      <c r="S282" s="175"/>
      <c r="T282" s="178" t="str" cm="1">
        <f t="array" ref="T28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82" s="180">
        <v>93.4</v>
      </c>
      <c r="V282" s="179"/>
      <c r="W282" s="175"/>
      <c r="X282" s="175"/>
      <c r="Y282" s="175"/>
      <c r="Z282" s="175"/>
      <c r="AA282" s="175"/>
      <c r="AB282" s="175"/>
      <c r="AC282" s="175"/>
      <c r="AD282" s="175"/>
      <c r="AE282" s="175"/>
      <c r="AF282" s="175"/>
      <c r="AG282" s="175"/>
      <c r="AH282" s="175"/>
      <c r="AI282" s="175"/>
      <c r="AJ282" s="175"/>
      <c r="AK282" s="175"/>
      <c r="AL282" s="175"/>
      <c r="AM282" s="175"/>
      <c r="AN282" s="175"/>
      <c r="AO282" s="175"/>
      <c r="AP282" s="175" t="s">
        <v>45</v>
      </c>
      <c r="AQ282" s="175"/>
      <c r="AR282" s="175"/>
      <c r="AS282" s="175"/>
      <c r="AT282" s="175"/>
      <c r="AU282" s="175"/>
      <c r="AV282" s="175"/>
      <c r="AW282" s="175"/>
      <c r="AX282" s="175"/>
      <c r="AY282" s="175"/>
      <c r="AZ282" s="175"/>
      <c r="BA282" s="175"/>
      <c r="BB282" s="175"/>
      <c r="BC282" s="175"/>
      <c r="BD282" s="175"/>
      <c r="BE282" s="175"/>
      <c r="BF282" s="175"/>
      <c r="BG282" s="175"/>
      <c r="BH282" s="175"/>
      <c r="BI282" s="175"/>
      <c r="BJ282" s="175"/>
      <c r="BK282" s="175"/>
      <c r="BL282" s="175"/>
      <c r="BM282" s="175"/>
      <c r="BN282" s="175"/>
      <c r="BO282" s="175"/>
      <c r="BP282" s="175"/>
      <c r="BQ282" s="175"/>
      <c r="BR282" s="175"/>
      <c r="BS282" s="175"/>
      <c r="BT282" s="175"/>
      <c r="BU282" s="175"/>
      <c r="BV282" s="175"/>
      <c r="BW282" s="175"/>
      <c r="BX282" s="175"/>
      <c r="BY282" s="175" t="s">
        <v>489</v>
      </c>
      <c r="BZ282" s="175"/>
      <c r="CA282" s="175"/>
      <c r="CB282" s="175"/>
      <c r="CC282" s="175"/>
      <c r="CD282" s="175"/>
      <c r="CE282" s="175"/>
      <c r="CF282" s="175"/>
      <c r="CG282" s="175"/>
    </row>
    <row r="283" spans="1:85" s="145" customFormat="1" ht="14.5" customHeight="1">
      <c r="A283" s="85" t="s">
        <v>4153</v>
      </c>
      <c r="B283" s="85">
        <v>279</v>
      </c>
      <c r="C283" s="175" t="s">
        <v>3536</v>
      </c>
      <c r="D283" s="175" t="s">
        <v>4006</v>
      </c>
      <c r="E283" s="176" t="s">
        <v>1041</v>
      </c>
      <c r="F283" s="176" t="s">
        <v>3516</v>
      </c>
      <c r="G283" s="181" t="s">
        <v>203</v>
      </c>
      <c r="H283" s="175"/>
      <c r="I283" s="175" t="s">
        <v>1039</v>
      </c>
      <c r="J283" s="179"/>
      <c r="K283" s="175"/>
      <c r="L283" s="175" t="s">
        <v>87</v>
      </c>
      <c r="M283" s="80" t="s">
        <v>4210</v>
      </c>
      <c r="N283" s="175"/>
      <c r="O283" s="175" t="s">
        <v>203</v>
      </c>
      <c r="P283" s="175"/>
      <c r="Q283" s="175"/>
      <c r="R283" s="175" t="s">
        <v>25</v>
      </c>
      <c r="S283" s="175"/>
      <c r="T283" s="178" t="str" cm="1">
        <f t="array" ref="T28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83" s="180">
        <v>263</v>
      </c>
      <c r="V283" s="179"/>
      <c r="W283" s="175"/>
      <c r="X283" s="175"/>
      <c r="Y283" s="175"/>
      <c r="Z283" s="175"/>
      <c r="AA283" s="175"/>
      <c r="AB283" s="175"/>
      <c r="AC283" s="175"/>
      <c r="AD283" s="175"/>
      <c r="AE283" s="175"/>
      <c r="AF283" s="175"/>
      <c r="AG283" s="175"/>
      <c r="AH283" s="175"/>
      <c r="AI283" s="175"/>
      <c r="AJ283" s="175"/>
      <c r="AK283" s="175"/>
      <c r="AL283" s="175"/>
      <c r="AM283" s="175"/>
      <c r="AN283" s="175"/>
      <c r="AO283" s="175"/>
      <c r="AP283" s="175" t="s">
        <v>45</v>
      </c>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7" t="s">
        <v>925</v>
      </c>
      <c r="BZ283" s="175"/>
      <c r="CA283" s="175"/>
      <c r="CB283" s="175"/>
      <c r="CC283" s="175"/>
      <c r="CD283" s="175"/>
      <c r="CE283" s="175"/>
      <c r="CF283" s="175"/>
      <c r="CG283" s="175"/>
    </row>
    <row r="284" spans="1:85" s="145" customFormat="1" ht="14.5" customHeight="1">
      <c r="A284" s="85" t="s">
        <v>911</v>
      </c>
      <c r="B284" s="85">
        <v>280</v>
      </c>
      <c r="C284" s="175" t="s">
        <v>3526</v>
      </c>
      <c r="D284" s="175" t="s">
        <v>4008</v>
      </c>
      <c r="E284" s="176" t="s">
        <v>1041</v>
      </c>
      <c r="F284" s="176" t="s">
        <v>3515</v>
      </c>
      <c r="G284" s="181" t="s">
        <v>203</v>
      </c>
      <c r="H284" s="175"/>
      <c r="I284" s="175" t="s">
        <v>1039</v>
      </c>
      <c r="J284" s="179"/>
      <c r="K284" s="175"/>
      <c r="L284" s="175" t="s">
        <v>564</v>
      </c>
      <c r="M284" s="80" t="s">
        <v>4210</v>
      </c>
      <c r="N284" s="175"/>
      <c r="O284" s="175" t="s">
        <v>203</v>
      </c>
      <c r="P284" s="175"/>
      <c r="Q284" s="175"/>
      <c r="R284" s="175"/>
      <c r="S284" s="175"/>
      <c r="T284" s="178" t="str" cm="1">
        <f t="array" ref="T28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84" s="180">
        <v>103</v>
      </c>
      <c r="V284" s="179"/>
      <c r="W284" s="175"/>
      <c r="X284" s="175"/>
      <c r="Y284" s="175"/>
      <c r="Z284" s="175"/>
      <c r="AA284" s="175"/>
      <c r="AB284" s="175"/>
      <c r="AC284" s="175"/>
      <c r="AD284" s="175"/>
      <c r="AE284" s="175"/>
      <c r="AF284" s="175"/>
      <c r="AG284" s="175"/>
      <c r="AH284" s="175"/>
      <c r="AI284" s="175"/>
      <c r="AJ284" s="175"/>
      <c r="AK284" s="175"/>
      <c r="AL284" s="175"/>
      <c r="AM284" s="175"/>
      <c r="AN284" s="175"/>
      <c r="AO284" s="175"/>
      <c r="AP284" s="175" t="s">
        <v>27</v>
      </c>
      <c r="AQ284" s="175"/>
      <c r="AR284" s="175"/>
      <c r="AS284" s="175"/>
      <c r="AT284" s="175"/>
      <c r="AU284" s="175"/>
      <c r="AV284" s="175"/>
      <c r="AW284" s="175"/>
      <c r="AX284" s="175"/>
      <c r="AY284" s="175"/>
      <c r="AZ284" s="175"/>
      <c r="BA284" s="175"/>
      <c r="BB284" s="175"/>
      <c r="BC284" s="175"/>
      <c r="BD284" s="175"/>
      <c r="BE284" s="175"/>
      <c r="BF284" s="175"/>
      <c r="BG284" s="175"/>
      <c r="BH284" s="175"/>
      <c r="BI284" s="175"/>
      <c r="BJ284" s="175"/>
      <c r="BK284" s="175"/>
      <c r="BL284" s="175"/>
      <c r="BM284" s="175"/>
      <c r="BN284" s="175"/>
      <c r="BO284" s="175"/>
      <c r="BP284" s="175"/>
      <c r="BQ284" s="175"/>
      <c r="BR284" s="175"/>
      <c r="BS284" s="175"/>
      <c r="BT284" s="175"/>
      <c r="BU284" s="175"/>
      <c r="BV284" s="175"/>
      <c r="BW284" s="175"/>
      <c r="BX284" s="175"/>
      <c r="BY284" s="177" t="s">
        <v>925</v>
      </c>
      <c r="BZ284" s="175"/>
      <c r="CA284" s="175"/>
      <c r="CB284" s="175"/>
      <c r="CC284" s="175"/>
      <c r="CD284" s="175"/>
      <c r="CE284" s="175"/>
      <c r="CF284" s="175"/>
      <c r="CG284" s="175"/>
    </row>
    <row r="285" spans="1:85" s="145" customFormat="1" ht="14.5" customHeight="1">
      <c r="A285" s="85" t="s">
        <v>911</v>
      </c>
      <c r="B285" s="85">
        <v>281</v>
      </c>
      <c r="C285" s="175" t="s">
        <v>3537</v>
      </c>
      <c r="D285" s="175" t="s">
        <v>4001</v>
      </c>
      <c r="E285" s="176" t="s">
        <v>1041</v>
      </c>
      <c r="F285" s="176" t="s">
        <v>3515</v>
      </c>
      <c r="G285" s="178" t="s">
        <v>237</v>
      </c>
      <c r="H285" s="175"/>
      <c r="I285" s="175" t="s">
        <v>1039</v>
      </c>
      <c r="J285" s="179"/>
      <c r="K285" s="175"/>
      <c r="L285" s="175" t="s">
        <v>993</v>
      </c>
      <c r="M285" s="80" t="s">
        <v>4212</v>
      </c>
      <c r="N285" s="175"/>
      <c r="O285" s="175" t="s">
        <v>1027</v>
      </c>
      <c r="P285" s="175"/>
      <c r="Q285" s="175"/>
      <c r="R285" s="175"/>
      <c r="S285" s="175"/>
      <c r="T285" s="178" t="str" cm="1">
        <f t="array" ref="T28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85" s="180">
        <v>48.8</v>
      </c>
      <c r="V285" s="179"/>
      <c r="W285" s="175"/>
      <c r="X285" s="175"/>
      <c r="Y285" s="175"/>
      <c r="Z285" s="175"/>
      <c r="AA285" s="175"/>
      <c r="AB285" s="175"/>
      <c r="AC285" s="175"/>
      <c r="AD285" s="175"/>
      <c r="AE285" s="175"/>
      <c r="AF285" s="175"/>
      <c r="AG285" s="175"/>
      <c r="AH285" s="175"/>
      <c r="AI285" s="175"/>
      <c r="AJ285" s="175"/>
      <c r="AK285" s="175"/>
      <c r="AL285" s="175"/>
      <c r="AM285" s="175"/>
      <c r="AN285" s="175"/>
      <c r="AO285" s="175"/>
      <c r="AP285" s="175" t="s">
        <v>45</v>
      </c>
      <c r="AQ285" s="175"/>
      <c r="AR285" s="175"/>
      <c r="AS285" s="175"/>
      <c r="AT285" s="175"/>
      <c r="AU285" s="175"/>
      <c r="AV285" s="175"/>
      <c r="AW285" s="175"/>
      <c r="AX285" s="175"/>
      <c r="AY285" s="175"/>
      <c r="AZ285" s="175"/>
      <c r="BA285" s="175"/>
      <c r="BB285" s="175"/>
      <c r="BC285" s="175"/>
      <c r="BD285" s="175"/>
      <c r="BE285" s="175"/>
      <c r="BF285" s="175"/>
      <c r="BG285" s="175"/>
      <c r="BH285" s="175"/>
      <c r="BI285" s="175"/>
      <c r="BJ285" s="175"/>
      <c r="BK285" s="175"/>
      <c r="BL285" s="175"/>
      <c r="BM285" s="175"/>
      <c r="BN285" s="175"/>
      <c r="BO285" s="175"/>
      <c r="BP285" s="175"/>
      <c r="BQ285" s="175"/>
      <c r="BR285" s="175"/>
      <c r="BS285" s="175"/>
      <c r="BT285" s="175"/>
      <c r="BU285" s="175"/>
      <c r="BV285" s="175"/>
      <c r="BW285" s="175"/>
      <c r="BX285" s="175"/>
      <c r="BY285" s="175" t="s">
        <v>489</v>
      </c>
      <c r="BZ285" s="175"/>
      <c r="CA285" s="175"/>
      <c r="CB285" s="175"/>
      <c r="CC285" s="175"/>
      <c r="CD285" s="175"/>
      <c r="CE285" s="175"/>
      <c r="CF285" s="175"/>
      <c r="CG285" s="175"/>
    </row>
    <row r="286" spans="1:85" s="145" customFormat="1" ht="14.5" customHeight="1">
      <c r="A286" s="85" t="s">
        <v>911</v>
      </c>
      <c r="B286" s="85">
        <v>282</v>
      </c>
      <c r="C286" s="175" t="s">
        <v>3538</v>
      </c>
      <c r="D286" s="175" t="s">
        <v>4002</v>
      </c>
      <c r="E286" s="176" t="s">
        <v>1041</v>
      </c>
      <c r="F286" s="176" t="s">
        <v>3515</v>
      </c>
      <c r="G286" s="178" t="s">
        <v>237</v>
      </c>
      <c r="H286" s="175"/>
      <c r="I286" s="175" t="s">
        <v>1039</v>
      </c>
      <c r="J286" s="179"/>
      <c r="K286" s="175"/>
      <c r="L286" s="175" t="s">
        <v>993</v>
      </c>
      <c r="M286" s="80" t="s">
        <v>4212</v>
      </c>
      <c r="N286" s="175"/>
      <c r="O286" s="175" t="s">
        <v>1028</v>
      </c>
      <c r="P286" s="175"/>
      <c r="Q286" s="175"/>
      <c r="R286" s="175"/>
      <c r="S286" s="175"/>
      <c r="T286" s="178" t="str" cm="1">
        <f t="array" ref="T28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86" s="180">
        <v>52</v>
      </c>
      <c r="V286" s="179"/>
      <c r="W286" s="175"/>
      <c r="X286" s="175"/>
      <c r="Y286" s="175"/>
      <c r="Z286" s="175"/>
      <c r="AA286" s="175"/>
      <c r="AB286" s="175"/>
      <c r="AC286" s="175"/>
      <c r="AD286" s="175"/>
      <c r="AE286" s="175"/>
      <c r="AF286" s="175"/>
      <c r="AG286" s="175"/>
      <c r="AH286" s="175"/>
      <c r="AI286" s="175"/>
      <c r="AJ286" s="175"/>
      <c r="AK286" s="175"/>
      <c r="AL286" s="175"/>
      <c r="AM286" s="175"/>
      <c r="AN286" s="175"/>
      <c r="AO286" s="175"/>
      <c r="AP286" s="175" t="s">
        <v>36</v>
      </c>
      <c r="AQ286" s="175"/>
      <c r="AR286" s="175"/>
      <c r="AS286" s="175"/>
      <c r="AT286" s="175"/>
      <c r="AU286" s="175"/>
      <c r="AV286" s="175"/>
      <c r="AW286" s="175"/>
      <c r="AX286" s="175"/>
      <c r="AY286" s="175"/>
      <c r="AZ286" s="175"/>
      <c r="BA286" s="175"/>
      <c r="BB286" s="175"/>
      <c r="BC286" s="175"/>
      <c r="BD286" s="175"/>
      <c r="BE286" s="175"/>
      <c r="BF286" s="175"/>
      <c r="BG286" s="175"/>
      <c r="BH286" s="175"/>
      <c r="BI286" s="175"/>
      <c r="BJ286" s="175"/>
      <c r="BK286" s="175"/>
      <c r="BL286" s="175"/>
      <c r="BM286" s="175"/>
      <c r="BN286" s="175"/>
      <c r="BO286" s="175"/>
      <c r="BP286" s="175"/>
      <c r="BQ286" s="175"/>
      <c r="BR286" s="175"/>
      <c r="BS286" s="175"/>
      <c r="BT286" s="175"/>
      <c r="BU286" s="175"/>
      <c r="BV286" s="175"/>
      <c r="BW286" s="175"/>
      <c r="BX286" s="175"/>
      <c r="BY286" s="175" t="s">
        <v>489</v>
      </c>
      <c r="BZ286" s="175"/>
      <c r="CA286" s="175"/>
      <c r="CB286" s="175"/>
      <c r="CC286" s="175"/>
      <c r="CD286" s="175"/>
      <c r="CE286" s="175"/>
      <c r="CF286" s="175"/>
      <c r="CG286" s="175"/>
    </row>
    <row r="287" spans="1:85" s="145" customFormat="1" ht="14.5" customHeight="1">
      <c r="A287" s="85" t="s">
        <v>911</v>
      </c>
      <c r="B287" s="85">
        <v>283</v>
      </c>
      <c r="C287" s="175" t="s">
        <v>3539</v>
      </c>
      <c r="D287" s="175" t="s">
        <v>4003</v>
      </c>
      <c r="E287" s="176" t="s">
        <v>1041</v>
      </c>
      <c r="F287" s="176" t="s">
        <v>3516</v>
      </c>
      <c r="G287" s="178" t="s">
        <v>237</v>
      </c>
      <c r="H287" s="175"/>
      <c r="I287" s="175" t="s">
        <v>1039</v>
      </c>
      <c r="J287" s="179"/>
      <c r="K287" s="175"/>
      <c r="L287" s="175" t="s">
        <v>993</v>
      </c>
      <c r="M287" s="80" t="s">
        <v>4212</v>
      </c>
      <c r="N287" s="175"/>
      <c r="O287" s="175" t="s">
        <v>1027</v>
      </c>
      <c r="P287" s="175"/>
      <c r="Q287" s="175"/>
      <c r="R287" s="175"/>
      <c r="S287" s="175"/>
      <c r="T287" s="178" t="str" cm="1">
        <f t="array" ref="T28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87" s="180">
        <v>36.4</v>
      </c>
      <c r="V287" s="179"/>
      <c r="W287" s="175"/>
      <c r="X287" s="175"/>
      <c r="Y287" s="175"/>
      <c r="Z287" s="175"/>
      <c r="AA287" s="175"/>
      <c r="AB287" s="175"/>
      <c r="AC287" s="175"/>
      <c r="AD287" s="175"/>
      <c r="AE287" s="175"/>
      <c r="AF287" s="175"/>
      <c r="AG287" s="175"/>
      <c r="AH287" s="175"/>
      <c r="AI287" s="175"/>
      <c r="AJ287" s="175"/>
      <c r="AK287" s="175"/>
      <c r="AL287" s="175"/>
      <c r="AM287" s="175"/>
      <c r="AN287" s="175"/>
      <c r="AO287" s="175"/>
      <c r="AP287" s="175" t="s">
        <v>45</v>
      </c>
      <c r="AQ287" s="175"/>
      <c r="AR287" s="175"/>
      <c r="AS287" s="175"/>
      <c r="AT287" s="175"/>
      <c r="AU287" s="175"/>
      <c r="AV287" s="175"/>
      <c r="AW287" s="175"/>
      <c r="AX287" s="175"/>
      <c r="AY287" s="175"/>
      <c r="AZ287" s="175"/>
      <c r="BA287" s="175"/>
      <c r="BB287" s="175"/>
      <c r="BC287" s="175"/>
      <c r="BD287" s="175"/>
      <c r="BE287" s="175"/>
      <c r="BF287" s="175"/>
      <c r="BG287" s="175"/>
      <c r="BH287" s="175"/>
      <c r="BI287" s="175"/>
      <c r="BJ287" s="175"/>
      <c r="BK287" s="175"/>
      <c r="BL287" s="175"/>
      <c r="BM287" s="175"/>
      <c r="BN287" s="175"/>
      <c r="BO287" s="175"/>
      <c r="BP287" s="175"/>
      <c r="BQ287" s="175"/>
      <c r="BR287" s="175"/>
      <c r="BS287" s="175"/>
      <c r="BT287" s="175"/>
      <c r="BU287" s="175"/>
      <c r="BV287" s="175"/>
      <c r="BW287" s="175"/>
      <c r="BX287" s="175"/>
      <c r="BY287" s="175" t="s">
        <v>489</v>
      </c>
      <c r="BZ287" s="175"/>
      <c r="CA287" s="175"/>
      <c r="CB287" s="175"/>
      <c r="CC287" s="175"/>
      <c r="CD287" s="175"/>
      <c r="CE287" s="175"/>
      <c r="CF287" s="175"/>
      <c r="CG287" s="175"/>
    </row>
    <row r="288" spans="1:85" s="145" customFormat="1" ht="14.5" customHeight="1">
      <c r="A288" s="85" t="s">
        <v>911</v>
      </c>
      <c r="B288" s="85">
        <v>284</v>
      </c>
      <c r="C288" s="175" t="s">
        <v>3545</v>
      </c>
      <c r="D288" s="175"/>
      <c r="E288" s="176" t="s">
        <v>1041</v>
      </c>
      <c r="F288" s="176" t="s">
        <v>4028</v>
      </c>
      <c r="G288" s="178" t="s">
        <v>237</v>
      </c>
      <c r="H288" s="175"/>
      <c r="I288" s="175" t="s">
        <v>1039</v>
      </c>
      <c r="J288" s="179"/>
      <c r="K288" s="175"/>
      <c r="L288" s="175" t="s">
        <v>87</v>
      </c>
      <c r="M288" s="80" t="s">
        <v>4210</v>
      </c>
      <c r="N288" s="175"/>
      <c r="O288" s="175" t="s">
        <v>1026</v>
      </c>
      <c r="P288" s="175"/>
      <c r="Q288" s="175"/>
      <c r="R288" s="175"/>
      <c r="S288" s="175"/>
      <c r="T288" s="178" t="str" cm="1">
        <f t="array" ref="T28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88" s="180">
        <v>55</v>
      </c>
      <c r="V288" s="179"/>
      <c r="W288" s="175"/>
      <c r="X288" s="175"/>
      <c r="Y288" s="175"/>
      <c r="Z288" s="175"/>
      <c r="AA288" s="175"/>
      <c r="AB288" s="175"/>
      <c r="AC288" s="175"/>
      <c r="AD288" s="175"/>
      <c r="AE288" s="175"/>
      <c r="AF288" s="175"/>
      <c r="AG288" s="175"/>
      <c r="AH288" s="175"/>
      <c r="AI288" s="175"/>
      <c r="AJ288" s="175"/>
      <c r="AK288" s="175"/>
      <c r="AL288" s="175"/>
      <c r="AM288" s="175"/>
      <c r="AN288" s="175"/>
      <c r="AO288" s="175"/>
      <c r="AP288" s="175"/>
      <c r="AQ288" s="175"/>
      <c r="AR288" s="175"/>
      <c r="AS288" s="175"/>
      <c r="AT288" s="175"/>
      <c r="AU288" s="175"/>
      <c r="AV288" s="175"/>
      <c r="AW288" s="175"/>
      <c r="AX288" s="175"/>
      <c r="AY288" s="175"/>
      <c r="AZ288" s="175"/>
      <c r="BA288" s="175"/>
      <c r="BB288" s="175"/>
      <c r="BC288" s="175"/>
      <c r="BD288" s="175"/>
      <c r="BE288" s="175"/>
      <c r="BF288" s="175"/>
      <c r="BG288" s="175"/>
      <c r="BH288" s="175"/>
      <c r="BI288" s="175"/>
      <c r="BJ288" s="175"/>
      <c r="BK288" s="175"/>
      <c r="BL288" s="175"/>
      <c r="BM288" s="175"/>
      <c r="BN288" s="175"/>
      <c r="BO288" s="175"/>
      <c r="BP288" s="175"/>
      <c r="BQ288" s="175"/>
      <c r="BR288" s="175"/>
      <c r="BS288" s="175"/>
      <c r="BT288" s="175"/>
      <c r="BU288" s="175"/>
      <c r="BV288" s="175"/>
      <c r="BW288" s="175"/>
      <c r="BX288" s="175"/>
      <c r="BY288" s="175" t="s">
        <v>103</v>
      </c>
      <c r="BZ288" s="175"/>
      <c r="CA288" s="175"/>
      <c r="CB288" s="175"/>
      <c r="CC288" s="175"/>
      <c r="CD288" s="175"/>
      <c r="CE288" s="175"/>
      <c r="CF288" s="175"/>
      <c r="CG288" s="175"/>
    </row>
    <row r="289" spans="1:85" s="145" customFormat="1" ht="14.5" customHeight="1">
      <c r="A289" s="85" t="s">
        <v>911</v>
      </c>
      <c r="B289" s="85">
        <v>285</v>
      </c>
      <c r="C289" s="175" t="s">
        <v>3540</v>
      </c>
      <c r="D289" s="175" t="s">
        <v>4004</v>
      </c>
      <c r="E289" s="176" t="s">
        <v>1041</v>
      </c>
      <c r="F289" s="176" t="s">
        <v>3515</v>
      </c>
      <c r="G289" s="178" t="s">
        <v>237</v>
      </c>
      <c r="H289" s="175"/>
      <c r="I289" s="175" t="s">
        <v>1039</v>
      </c>
      <c r="J289" s="179"/>
      <c r="K289" s="175"/>
      <c r="L289" s="175" t="s">
        <v>991</v>
      </c>
      <c r="M289" s="80" t="s">
        <v>4211</v>
      </c>
      <c r="N289" s="175"/>
      <c r="O289" s="175" t="s">
        <v>1028</v>
      </c>
      <c r="P289" s="175"/>
      <c r="Q289" s="175"/>
      <c r="R289" s="175"/>
      <c r="S289" s="175"/>
      <c r="T289" s="178" t="str" cm="1">
        <f t="array" ref="T28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289" s="180">
        <v>400</v>
      </c>
      <c r="V289" s="179"/>
      <c r="W289" s="175"/>
      <c r="X289" s="175"/>
      <c r="Y289" s="175"/>
      <c r="Z289" s="175"/>
      <c r="AA289" s="175"/>
      <c r="AB289" s="175"/>
      <c r="AC289" s="175"/>
      <c r="AD289" s="175"/>
      <c r="AE289" s="175"/>
      <c r="AF289" s="175"/>
      <c r="AG289" s="175"/>
      <c r="AH289" s="175"/>
      <c r="AI289" s="175"/>
      <c r="AJ289" s="175"/>
      <c r="AK289" s="175"/>
      <c r="AL289" s="175"/>
      <c r="AM289" s="175"/>
      <c r="AN289" s="175"/>
      <c r="AO289" s="175"/>
      <c r="AP289" s="175" t="s">
        <v>45</v>
      </c>
      <c r="AQ289" s="175"/>
      <c r="AR289" s="175"/>
      <c r="AS289" s="175"/>
      <c r="AT289" s="175"/>
      <c r="AU289" s="175"/>
      <c r="AV289" s="175"/>
      <c r="AW289" s="175"/>
      <c r="AX289" s="175"/>
      <c r="AY289" s="175"/>
      <c r="AZ289" s="175"/>
      <c r="BA289" s="175"/>
      <c r="BB289" s="175"/>
      <c r="BC289" s="175"/>
      <c r="BD289" s="175"/>
      <c r="BE289" s="175"/>
      <c r="BF289" s="175"/>
      <c r="BG289" s="175"/>
      <c r="BH289" s="175"/>
      <c r="BI289" s="175"/>
      <c r="BJ289" s="175"/>
      <c r="BK289" s="175"/>
      <c r="BL289" s="175"/>
      <c r="BM289" s="175"/>
      <c r="BN289" s="175"/>
      <c r="BO289" s="175"/>
      <c r="BP289" s="175"/>
      <c r="BQ289" s="175"/>
      <c r="BR289" s="175"/>
      <c r="BS289" s="175"/>
      <c r="BT289" s="175"/>
      <c r="BU289" s="175"/>
      <c r="BV289" s="175"/>
      <c r="BW289" s="175"/>
      <c r="BX289" s="175"/>
      <c r="BY289" s="175" t="s">
        <v>489</v>
      </c>
      <c r="BZ289" s="175"/>
      <c r="CA289" s="175"/>
      <c r="CB289" s="175"/>
      <c r="CC289" s="175"/>
      <c r="CD289" s="175"/>
      <c r="CE289" s="175"/>
      <c r="CF289" s="175"/>
      <c r="CG289" s="175"/>
    </row>
    <row r="290" spans="1:85" s="145" customFormat="1" ht="14.5" customHeight="1">
      <c r="A290" s="85" t="s">
        <v>911</v>
      </c>
      <c r="B290" s="85">
        <v>286</v>
      </c>
      <c r="C290" s="175" t="s">
        <v>3542</v>
      </c>
      <c r="D290" s="175" t="s">
        <v>4010</v>
      </c>
      <c r="E290" s="176" t="s">
        <v>1041</v>
      </c>
      <c r="F290" s="176" t="s">
        <v>3515</v>
      </c>
      <c r="G290" s="178" t="s">
        <v>237</v>
      </c>
      <c r="H290" s="175"/>
      <c r="I290" s="175" t="s">
        <v>1039</v>
      </c>
      <c r="J290" s="179"/>
      <c r="K290" s="175"/>
      <c r="L290" s="175" t="s">
        <v>564</v>
      </c>
      <c r="M290" s="80" t="s">
        <v>4210</v>
      </c>
      <c r="N290" s="175"/>
      <c r="O290" s="175" t="s">
        <v>1027</v>
      </c>
      <c r="P290" s="175"/>
      <c r="Q290" s="175"/>
      <c r="R290" s="175"/>
      <c r="S290" s="175"/>
      <c r="T290" s="178" t="str" cm="1">
        <f t="array" ref="T29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90" s="180">
        <v>524</v>
      </c>
      <c r="V290" s="179"/>
      <c r="W290" s="175"/>
      <c r="X290" s="175"/>
      <c r="Y290" s="175"/>
      <c r="Z290" s="175"/>
      <c r="AA290" s="175"/>
      <c r="AB290" s="175"/>
      <c r="AC290" s="175"/>
      <c r="AD290" s="175"/>
      <c r="AE290" s="175"/>
      <c r="AF290" s="175"/>
      <c r="AG290" s="175"/>
      <c r="AH290" s="175"/>
      <c r="AI290" s="175"/>
      <c r="AJ290" s="175"/>
      <c r="AK290" s="175"/>
      <c r="AL290" s="175"/>
      <c r="AM290" s="175"/>
      <c r="AN290" s="175"/>
      <c r="AO290" s="175"/>
      <c r="AP290" s="175" t="s">
        <v>45</v>
      </c>
      <c r="AQ290" s="175"/>
      <c r="AR290" s="175"/>
      <c r="AS290" s="175"/>
      <c r="AT290" s="175"/>
      <c r="AU290" s="175"/>
      <c r="AV290" s="175"/>
      <c r="AW290" s="175"/>
      <c r="AX290" s="175"/>
      <c r="AY290" s="175"/>
      <c r="AZ290" s="175"/>
      <c r="BA290" s="175"/>
      <c r="BB290" s="175"/>
      <c r="BC290" s="175"/>
      <c r="BD290" s="175"/>
      <c r="BE290" s="175"/>
      <c r="BF290" s="175"/>
      <c r="BG290" s="175"/>
      <c r="BH290" s="175"/>
      <c r="BI290" s="175"/>
      <c r="BJ290" s="175"/>
      <c r="BK290" s="175"/>
      <c r="BL290" s="175"/>
      <c r="BM290" s="175"/>
      <c r="BN290" s="175"/>
      <c r="BO290" s="175"/>
      <c r="BP290" s="175"/>
      <c r="BQ290" s="175"/>
      <c r="BR290" s="175"/>
      <c r="BS290" s="175"/>
      <c r="BT290" s="175"/>
      <c r="BU290" s="175"/>
      <c r="BV290" s="175"/>
      <c r="BW290" s="175"/>
      <c r="BX290" s="175"/>
      <c r="BY290" s="175" t="s">
        <v>489</v>
      </c>
      <c r="BZ290" s="175"/>
      <c r="CA290" s="175"/>
      <c r="CB290" s="175"/>
      <c r="CC290" s="175"/>
      <c r="CD290" s="175"/>
      <c r="CE290" s="175"/>
      <c r="CF290" s="175"/>
      <c r="CG290" s="175"/>
    </row>
    <row r="291" spans="1:85" s="145" customFormat="1" ht="14.5" customHeight="1">
      <c r="A291" s="85" t="s">
        <v>911</v>
      </c>
      <c r="B291" s="85">
        <v>287</v>
      </c>
      <c r="C291" s="175" t="s">
        <v>4200</v>
      </c>
      <c r="D291" s="175" t="s">
        <v>4011</v>
      </c>
      <c r="E291" s="176" t="s">
        <v>1041</v>
      </c>
      <c r="F291" s="176" t="s">
        <v>3516</v>
      </c>
      <c r="G291" s="178" t="s">
        <v>237</v>
      </c>
      <c r="H291" s="175"/>
      <c r="I291" s="175" t="s">
        <v>1039</v>
      </c>
      <c r="J291" s="179"/>
      <c r="K291" s="175"/>
      <c r="L291" s="175" t="s">
        <v>993</v>
      </c>
      <c r="M291" s="80" t="s">
        <v>4212</v>
      </c>
      <c r="N291" s="175"/>
      <c r="O291" s="175" t="s">
        <v>1027</v>
      </c>
      <c r="P291" s="175"/>
      <c r="Q291" s="175"/>
      <c r="R291" s="175"/>
      <c r="S291" s="175"/>
      <c r="T291" s="178" t="str" cm="1">
        <f t="array" ref="T29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91" s="180">
        <v>67.5</v>
      </c>
      <c r="V291" s="179"/>
      <c r="W291" s="175"/>
      <c r="X291" s="175"/>
      <c r="Y291" s="175"/>
      <c r="Z291" s="175"/>
      <c r="AA291" s="175"/>
      <c r="AB291" s="175"/>
      <c r="AC291" s="175"/>
      <c r="AD291" s="175"/>
      <c r="AE291" s="175"/>
      <c r="AF291" s="175"/>
      <c r="AG291" s="175"/>
      <c r="AH291" s="175"/>
      <c r="AI291" s="175"/>
      <c r="AJ291" s="175"/>
      <c r="AK291" s="175"/>
      <c r="AL291" s="175"/>
      <c r="AM291" s="175"/>
      <c r="AN291" s="175"/>
      <c r="AO291" s="175"/>
      <c r="AP291" s="175" t="s">
        <v>45</v>
      </c>
      <c r="AQ291" s="175"/>
      <c r="AR291" s="175"/>
      <c r="AS291" s="175"/>
      <c r="AT291" s="175"/>
      <c r="AU291" s="175"/>
      <c r="AV291" s="175"/>
      <c r="AW291" s="175"/>
      <c r="AX291" s="175"/>
      <c r="AY291" s="175"/>
      <c r="AZ291" s="175"/>
      <c r="BA291" s="175"/>
      <c r="BB291" s="175"/>
      <c r="BC291" s="175"/>
      <c r="BD291" s="175"/>
      <c r="BE291" s="175"/>
      <c r="BF291" s="175"/>
      <c r="BG291" s="175"/>
      <c r="BH291" s="175"/>
      <c r="BI291" s="175"/>
      <c r="BJ291" s="175"/>
      <c r="BK291" s="175"/>
      <c r="BL291" s="175"/>
      <c r="BM291" s="175"/>
      <c r="BN291" s="175"/>
      <c r="BO291" s="175"/>
      <c r="BP291" s="175"/>
      <c r="BQ291" s="175"/>
      <c r="BR291" s="175"/>
      <c r="BS291" s="175"/>
      <c r="BT291" s="175"/>
      <c r="BU291" s="175"/>
      <c r="BV291" s="175"/>
      <c r="BW291" s="175"/>
      <c r="BX291" s="175"/>
      <c r="BY291" s="175" t="s">
        <v>489</v>
      </c>
      <c r="BZ291" s="175"/>
      <c r="CA291" s="175"/>
      <c r="CB291" s="175"/>
      <c r="CC291" s="175"/>
      <c r="CD291" s="175"/>
      <c r="CE291" s="175"/>
      <c r="CF291" s="175"/>
      <c r="CG291" s="175"/>
    </row>
    <row r="292" spans="1:85" s="145" customFormat="1" ht="14.5" customHeight="1">
      <c r="A292" s="85" t="s">
        <v>911</v>
      </c>
      <c r="B292" s="85">
        <v>288</v>
      </c>
      <c r="C292" s="175" t="s">
        <v>3534</v>
      </c>
      <c r="D292" s="175" t="s">
        <v>4014</v>
      </c>
      <c r="E292" s="176" t="s">
        <v>1041</v>
      </c>
      <c r="F292" s="176" t="s">
        <v>3516</v>
      </c>
      <c r="G292" s="178" t="s">
        <v>237</v>
      </c>
      <c r="H292" s="175"/>
      <c r="I292" s="175" t="s">
        <v>1039</v>
      </c>
      <c r="J292" s="179"/>
      <c r="K292" s="175"/>
      <c r="L292" s="175" t="s">
        <v>87</v>
      </c>
      <c r="M292" s="80" t="s">
        <v>4210</v>
      </c>
      <c r="N292" s="175"/>
      <c r="O292" s="175" t="s">
        <v>1026</v>
      </c>
      <c r="P292" s="175"/>
      <c r="Q292" s="175"/>
      <c r="R292" s="175"/>
      <c r="S292" s="175"/>
      <c r="T292" s="178" t="str" cm="1">
        <f t="array" ref="T29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292" s="180">
        <v>750</v>
      </c>
      <c r="V292" s="179"/>
      <c r="W292" s="175"/>
      <c r="X292" s="175"/>
      <c r="Y292" s="175"/>
      <c r="Z292" s="175"/>
      <c r="AA292" s="175"/>
      <c r="AB292" s="175"/>
      <c r="AC292" s="175"/>
      <c r="AD292" s="175"/>
      <c r="AE292" s="175"/>
      <c r="AF292" s="175"/>
      <c r="AG292" s="175"/>
      <c r="AH292" s="175"/>
      <c r="AI292" s="175"/>
      <c r="AJ292" s="175"/>
      <c r="AK292" s="175"/>
      <c r="AL292" s="175"/>
      <c r="AM292" s="175"/>
      <c r="AN292" s="175"/>
      <c r="AO292" s="175"/>
      <c r="AP292" s="175" t="s">
        <v>36</v>
      </c>
      <c r="AQ292" s="175"/>
      <c r="AR292" s="175"/>
      <c r="AS292" s="175"/>
      <c r="AT292" s="175"/>
      <c r="AU292" s="175"/>
      <c r="AV292" s="175"/>
      <c r="AW292" s="175"/>
      <c r="AX292" s="175"/>
      <c r="AY292" s="175"/>
      <c r="AZ292" s="175"/>
      <c r="BA292" s="175"/>
      <c r="BB292" s="175"/>
      <c r="BC292" s="175"/>
      <c r="BD292" s="175"/>
      <c r="BE292" s="175"/>
      <c r="BF292" s="175"/>
      <c r="BG292" s="175"/>
      <c r="BH292" s="175"/>
      <c r="BI292" s="175"/>
      <c r="BJ292" s="175"/>
      <c r="BK292" s="175"/>
      <c r="BL292" s="175"/>
      <c r="BM292" s="175"/>
      <c r="BN292" s="175"/>
      <c r="BO292" s="175"/>
      <c r="BP292" s="175"/>
      <c r="BQ292" s="175"/>
      <c r="BR292" s="175"/>
      <c r="BS292" s="175"/>
      <c r="BT292" s="175"/>
      <c r="BU292" s="175"/>
      <c r="BV292" s="175"/>
      <c r="BW292" s="175"/>
      <c r="BX292" s="175"/>
      <c r="BY292" s="175" t="s">
        <v>489</v>
      </c>
      <c r="BZ292" s="175"/>
      <c r="CA292" s="175"/>
      <c r="CB292" s="175"/>
      <c r="CC292" s="175"/>
      <c r="CD292" s="175"/>
      <c r="CE292" s="175"/>
      <c r="CF292" s="175"/>
      <c r="CG292" s="175"/>
    </row>
    <row r="293" spans="1:85" s="145" customFormat="1" ht="14.5" customHeight="1">
      <c r="A293" s="208" t="s">
        <v>911</v>
      </c>
      <c r="B293" s="85">
        <v>289</v>
      </c>
      <c r="C293" s="175" t="s">
        <v>3546</v>
      </c>
      <c r="D293" s="175" t="s">
        <v>4024</v>
      </c>
      <c r="E293" s="176" t="s">
        <v>1041</v>
      </c>
      <c r="F293" s="176" t="s">
        <v>3516</v>
      </c>
      <c r="G293" s="178" t="s">
        <v>237</v>
      </c>
      <c r="H293" s="175"/>
      <c r="I293" s="175" t="s">
        <v>1039</v>
      </c>
      <c r="J293" s="179"/>
      <c r="K293" s="175"/>
      <c r="L293" s="175" t="s">
        <v>993</v>
      </c>
      <c r="M293" s="80" t="s">
        <v>4212</v>
      </c>
      <c r="N293" s="175"/>
      <c r="O293" s="175" t="s">
        <v>1027</v>
      </c>
      <c r="P293" s="175"/>
      <c r="Q293" s="175"/>
      <c r="R293" s="175"/>
      <c r="S293" s="175"/>
      <c r="T293" s="178" t="str" cm="1">
        <f t="array" ref="T29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93" s="180">
        <v>44.2</v>
      </c>
      <c r="V293" s="179"/>
      <c r="W293" s="175"/>
      <c r="X293" s="175"/>
      <c r="Y293" s="175"/>
      <c r="Z293" s="175"/>
      <c r="AA293" s="175"/>
      <c r="AB293" s="175"/>
      <c r="AC293" s="175"/>
      <c r="AD293" s="175"/>
      <c r="AE293" s="175"/>
      <c r="AF293" s="175"/>
      <c r="AG293" s="175"/>
      <c r="AH293" s="175"/>
      <c r="AI293" s="175"/>
      <c r="AJ293" s="175"/>
      <c r="AK293" s="175"/>
      <c r="AL293" s="175"/>
      <c r="AM293" s="175"/>
      <c r="AN293" s="175"/>
      <c r="AO293" s="175"/>
      <c r="AP293" s="175" t="s">
        <v>45</v>
      </c>
      <c r="AQ293" s="175"/>
      <c r="AR293" s="175"/>
      <c r="AS293" s="175"/>
      <c r="AT293" s="175"/>
      <c r="AU293" s="175"/>
      <c r="AV293" s="175"/>
      <c r="AW293" s="175"/>
      <c r="AX293" s="175"/>
      <c r="AY293" s="175"/>
      <c r="AZ293" s="175"/>
      <c r="BA293" s="175"/>
      <c r="BB293" s="175"/>
      <c r="BC293" s="175"/>
      <c r="BD293" s="175"/>
      <c r="BE293" s="175"/>
      <c r="BF293" s="175"/>
      <c r="BG293" s="175"/>
      <c r="BH293" s="175"/>
      <c r="BI293" s="175"/>
      <c r="BJ293" s="175"/>
      <c r="BK293" s="175"/>
      <c r="BL293" s="175"/>
      <c r="BM293" s="175"/>
      <c r="BN293" s="175"/>
      <c r="BO293" s="175"/>
      <c r="BP293" s="175"/>
      <c r="BQ293" s="175"/>
      <c r="BR293" s="175"/>
      <c r="BS293" s="175"/>
      <c r="BT293" s="175"/>
      <c r="BU293" s="175"/>
      <c r="BV293" s="175"/>
      <c r="BW293" s="175"/>
      <c r="BX293" s="175"/>
      <c r="BY293" s="175" t="s">
        <v>489</v>
      </c>
      <c r="BZ293" s="175"/>
      <c r="CA293" s="175"/>
      <c r="CB293" s="175"/>
      <c r="CC293" s="175"/>
      <c r="CD293" s="175"/>
      <c r="CE293" s="175"/>
      <c r="CF293" s="175"/>
      <c r="CG293" s="175"/>
    </row>
    <row r="294" spans="1:85" s="145" customFormat="1" ht="14.5" customHeight="1">
      <c r="A294" s="208" t="s">
        <v>911</v>
      </c>
      <c r="B294" s="85">
        <v>290</v>
      </c>
      <c r="C294" s="175" t="s">
        <v>3629</v>
      </c>
      <c r="D294" s="175"/>
      <c r="E294" s="176" t="s">
        <v>4213</v>
      </c>
      <c r="F294" s="176" t="s">
        <v>4029</v>
      </c>
      <c r="G294" s="178" t="s">
        <v>224</v>
      </c>
      <c r="H294" s="175"/>
      <c r="I294" s="175" t="s">
        <v>1039</v>
      </c>
      <c r="J294" s="179"/>
      <c r="K294" s="175"/>
      <c r="L294" s="175" t="s">
        <v>3628</v>
      </c>
      <c r="M294" s="175" t="s">
        <v>4211</v>
      </c>
      <c r="N294" s="175"/>
      <c r="O294" s="175" t="s">
        <v>3631</v>
      </c>
      <c r="P294" s="175"/>
      <c r="Q294" s="175"/>
      <c r="R294" s="175"/>
      <c r="S294" s="175"/>
      <c r="T294" s="178">
        <f>Table5[[#This Row],[TOTAL PROJECT INVESTMENT (m$)]]</f>
        <v>0.75</v>
      </c>
      <c r="U294" s="180">
        <v>0.75</v>
      </c>
      <c r="V294" s="179"/>
      <c r="W294" s="175"/>
      <c r="X294" s="175"/>
      <c r="Y294" s="175"/>
      <c r="Z294" s="175"/>
      <c r="AA294" s="175"/>
      <c r="AB294" s="175"/>
      <c r="AC294" s="175"/>
      <c r="AD294" s="175"/>
      <c r="AE294" s="175"/>
      <c r="AF294" s="175"/>
      <c r="AG294" s="175"/>
      <c r="AH294" s="175"/>
      <c r="AI294" s="175"/>
      <c r="AJ294" s="175"/>
      <c r="AK294" s="175"/>
      <c r="AL294" s="175"/>
      <c r="AM294" s="175"/>
      <c r="AN294" s="175"/>
      <c r="AO294" s="175"/>
      <c r="AP294" s="175"/>
      <c r="AQ294" s="175"/>
      <c r="AR294" s="175"/>
      <c r="AS294" s="175"/>
      <c r="AT294" s="175"/>
      <c r="AU294" s="175"/>
      <c r="AV294" s="175"/>
      <c r="AW294" s="175"/>
      <c r="AX294" s="175"/>
      <c r="AY294" s="175"/>
      <c r="AZ294" s="175"/>
      <c r="BA294" s="175"/>
      <c r="BB294" s="175"/>
      <c r="BC294" s="175"/>
      <c r="BD294" s="175"/>
      <c r="BE294" s="175"/>
      <c r="BF294" s="175"/>
      <c r="BG294" s="175"/>
      <c r="BH294" s="175"/>
      <c r="BI294" s="175"/>
      <c r="BJ294" s="175"/>
      <c r="BK294" s="175"/>
      <c r="BL294" s="175"/>
      <c r="BM294" s="175"/>
      <c r="BN294" s="175"/>
      <c r="BO294" s="175"/>
      <c r="BP294" s="175"/>
      <c r="BQ294" s="175"/>
      <c r="BR294" s="175"/>
      <c r="BS294" s="175"/>
      <c r="BT294" s="175"/>
      <c r="BU294" s="175"/>
      <c r="BV294" s="175"/>
      <c r="BW294" s="175"/>
      <c r="BX294" s="175"/>
      <c r="BY294" s="175"/>
      <c r="BZ294" s="175"/>
      <c r="CA294" s="175"/>
      <c r="CB294" s="175"/>
      <c r="CC294" s="175"/>
      <c r="CD294" s="175"/>
      <c r="CE294" s="175"/>
      <c r="CF294" s="175"/>
      <c r="CG294" s="175"/>
    </row>
    <row r="295" spans="1:85" s="145" customFormat="1" ht="14.5" customHeight="1">
      <c r="A295" s="208" t="s">
        <v>911</v>
      </c>
      <c r="B295" s="85">
        <v>291</v>
      </c>
      <c r="C295" s="175" t="s">
        <v>3547</v>
      </c>
      <c r="D295" s="175" t="s">
        <v>4025</v>
      </c>
      <c r="E295" s="176" t="s">
        <v>1041</v>
      </c>
      <c r="F295" s="176" t="s">
        <v>3516</v>
      </c>
      <c r="G295" s="178" t="s">
        <v>237</v>
      </c>
      <c r="H295" s="175"/>
      <c r="I295" s="175" t="s">
        <v>1039</v>
      </c>
      <c r="J295" s="179"/>
      <c r="K295" s="175"/>
      <c r="L295" s="175" t="s">
        <v>991</v>
      </c>
      <c r="M295" s="80" t="s">
        <v>4211</v>
      </c>
      <c r="N295" s="175"/>
      <c r="O295" s="175" t="s">
        <v>1028</v>
      </c>
      <c r="P295" s="175"/>
      <c r="Q295" s="175"/>
      <c r="R295" s="175"/>
      <c r="S295" s="175"/>
      <c r="T295" s="178" t="str" cm="1">
        <f t="array" ref="T29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295" s="180">
        <v>6.8</v>
      </c>
      <c r="V295" s="179"/>
      <c r="W295" s="175"/>
      <c r="X295" s="175"/>
      <c r="Y295" s="175"/>
      <c r="Z295" s="175"/>
      <c r="AA295" s="175"/>
      <c r="AB295" s="175"/>
      <c r="AC295" s="175"/>
      <c r="AD295" s="175"/>
      <c r="AE295" s="175"/>
      <c r="AF295" s="175"/>
      <c r="AG295" s="175"/>
      <c r="AH295" s="175"/>
      <c r="AI295" s="175"/>
      <c r="AJ295" s="175"/>
      <c r="AK295" s="175"/>
      <c r="AL295" s="175"/>
      <c r="AM295" s="175"/>
      <c r="AN295" s="175"/>
      <c r="AO295" s="175"/>
      <c r="AP295" s="175" t="s">
        <v>27</v>
      </c>
      <c r="AQ295" s="175"/>
      <c r="AR295" s="175"/>
      <c r="AS295" s="175"/>
      <c r="AT295" s="175"/>
      <c r="AU295" s="175"/>
      <c r="AV295" s="175"/>
      <c r="AW295" s="175"/>
      <c r="AX295" s="175"/>
      <c r="AY295" s="175"/>
      <c r="AZ295" s="175"/>
      <c r="BA295" s="175"/>
      <c r="BB295" s="175"/>
      <c r="BC295" s="175"/>
      <c r="BD295" s="175"/>
      <c r="BE295" s="175"/>
      <c r="BF295" s="175"/>
      <c r="BG295" s="175"/>
      <c r="BH295" s="175"/>
      <c r="BI295" s="175"/>
      <c r="BJ295" s="175"/>
      <c r="BK295" s="175"/>
      <c r="BL295" s="175"/>
      <c r="BM295" s="175"/>
      <c r="BN295" s="175"/>
      <c r="BO295" s="175"/>
      <c r="BP295" s="175"/>
      <c r="BQ295" s="175"/>
      <c r="BR295" s="175"/>
      <c r="BS295" s="175"/>
      <c r="BT295" s="175"/>
      <c r="BU295" s="175"/>
      <c r="BV295" s="175"/>
      <c r="BW295" s="175"/>
      <c r="BX295" s="175"/>
      <c r="BY295" s="175" t="s">
        <v>489</v>
      </c>
      <c r="BZ295" s="175"/>
      <c r="CA295" s="175"/>
      <c r="CB295" s="175"/>
      <c r="CC295" s="175"/>
      <c r="CD295" s="175"/>
      <c r="CE295" s="175"/>
      <c r="CF295" s="175"/>
      <c r="CG295" s="175"/>
    </row>
    <row r="296" spans="1:85" s="145" customFormat="1" ht="14.5" customHeight="1">
      <c r="A296" s="208" t="s">
        <v>911</v>
      </c>
      <c r="B296" s="85">
        <v>292</v>
      </c>
      <c r="C296" s="175" t="s">
        <v>3630</v>
      </c>
      <c r="D296" s="175"/>
      <c r="E296" s="176" t="s">
        <v>4213</v>
      </c>
      <c r="F296" s="176" t="s">
        <v>4029</v>
      </c>
      <c r="G296" s="178" t="s">
        <v>549</v>
      </c>
      <c r="H296" s="175"/>
      <c r="I296" s="175" t="s">
        <v>1039</v>
      </c>
      <c r="J296" s="179"/>
      <c r="K296" s="175"/>
      <c r="L296" s="175" t="s">
        <v>3628</v>
      </c>
      <c r="M296" s="175" t="s">
        <v>4211</v>
      </c>
      <c r="N296" s="175"/>
      <c r="O296" s="175" t="s">
        <v>3633</v>
      </c>
      <c r="P296" s="175"/>
      <c r="Q296" s="175"/>
      <c r="R296" s="175"/>
      <c r="S296" s="175"/>
      <c r="T296" s="178" t="str">
        <f>Table5[[#This Row],[TOTAL PROJECT INVESTMENT (m$)]]</f>
        <v>TBD</v>
      </c>
      <c r="U296" s="186" t="s">
        <v>471</v>
      </c>
      <c r="V296" s="179"/>
      <c r="W296" s="175"/>
      <c r="X296" s="175"/>
      <c r="Y296" s="175"/>
      <c r="Z296" s="175"/>
      <c r="AA296" s="175"/>
      <c r="AB296" s="175"/>
      <c r="AC296" s="175"/>
      <c r="AD296" s="175"/>
      <c r="AE296" s="175"/>
      <c r="AF296" s="175"/>
      <c r="AG296" s="175"/>
      <c r="AH296" s="175"/>
      <c r="AI296" s="175"/>
      <c r="AJ296" s="175"/>
      <c r="AK296" s="175"/>
      <c r="AL296" s="175"/>
      <c r="AM296" s="175"/>
      <c r="AN296" s="175"/>
      <c r="AO296" s="175"/>
      <c r="AP296" s="175"/>
      <c r="AQ296" s="175"/>
      <c r="AR296" s="175"/>
      <c r="AS296" s="175"/>
      <c r="AT296" s="175"/>
      <c r="AU296" s="175"/>
      <c r="AV296" s="175"/>
      <c r="AW296" s="175"/>
      <c r="AX296" s="175"/>
      <c r="AY296" s="175"/>
      <c r="AZ296" s="175"/>
      <c r="BA296" s="175"/>
      <c r="BB296" s="175"/>
      <c r="BC296" s="175"/>
      <c r="BD296" s="175"/>
      <c r="BE296" s="175"/>
      <c r="BF296" s="175"/>
      <c r="BG296" s="175"/>
      <c r="BH296" s="175"/>
      <c r="BI296" s="175"/>
      <c r="BJ296" s="175"/>
      <c r="BK296" s="175"/>
      <c r="BL296" s="175"/>
      <c r="BM296" s="175"/>
      <c r="BN296" s="175"/>
      <c r="BO296" s="175"/>
      <c r="BP296" s="175"/>
      <c r="BQ296" s="175"/>
      <c r="BR296" s="175"/>
      <c r="BS296" s="175"/>
      <c r="BT296" s="175"/>
      <c r="BU296" s="175"/>
      <c r="BV296" s="175"/>
      <c r="BW296" s="175"/>
      <c r="BX296" s="175"/>
      <c r="BY296" s="175"/>
      <c r="BZ296" s="175"/>
      <c r="CA296" s="175"/>
      <c r="CB296" s="175"/>
      <c r="CC296" s="175"/>
      <c r="CD296" s="175"/>
      <c r="CE296" s="175"/>
      <c r="CF296" s="175"/>
      <c r="CG296" s="175"/>
    </row>
    <row r="297" spans="1:85" s="145" customFormat="1" ht="14.5" customHeight="1">
      <c r="A297" s="85" t="s">
        <v>910</v>
      </c>
      <c r="B297" s="85">
        <v>293</v>
      </c>
      <c r="C297" s="175" t="s">
        <v>3647</v>
      </c>
      <c r="D297" s="175" t="s">
        <v>3649</v>
      </c>
      <c r="E297" s="177" t="s">
        <v>4213</v>
      </c>
      <c r="F297" s="176" t="s">
        <v>4028</v>
      </c>
      <c r="G297" s="178" t="s">
        <v>224</v>
      </c>
      <c r="H297" s="175"/>
      <c r="I297" s="177" t="s">
        <v>4159</v>
      </c>
      <c r="J297" s="179"/>
      <c r="K297" s="175"/>
      <c r="L297" s="175" t="s">
        <v>3648</v>
      </c>
      <c r="M297" s="175" t="s">
        <v>4211</v>
      </c>
      <c r="N297" s="175"/>
      <c r="O297" s="80" t="s">
        <v>715</v>
      </c>
      <c r="P297" s="175"/>
      <c r="Q297" s="175"/>
      <c r="R297" s="175"/>
      <c r="S297" s="175"/>
      <c r="T297" s="178" t="str" cm="1">
        <f t="array" ref="T29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297" s="180">
        <v>70</v>
      </c>
      <c r="V297" s="179"/>
      <c r="W297" s="175"/>
      <c r="X297" s="175"/>
      <c r="Y297" s="175"/>
      <c r="Z297" s="175"/>
      <c r="AA297" s="175"/>
      <c r="AB297" s="175"/>
      <c r="AC297" s="175"/>
      <c r="AD297" s="175"/>
      <c r="AE297" s="175"/>
      <c r="AF297" s="175"/>
      <c r="AG297" s="175"/>
      <c r="AH297" s="175"/>
      <c r="AI297" s="175"/>
      <c r="AJ297" s="175"/>
      <c r="AK297" s="175"/>
      <c r="AL297" s="175"/>
      <c r="AM297" s="175"/>
      <c r="AN297" s="175"/>
      <c r="AO297" s="175"/>
      <c r="AP297" s="175" t="s">
        <v>36</v>
      </c>
      <c r="AQ297" s="175"/>
      <c r="AR297" s="175"/>
      <c r="AS297" s="175"/>
      <c r="AT297" s="175"/>
      <c r="AU297" s="175"/>
      <c r="AV297" s="175"/>
      <c r="AW297" s="175"/>
      <c r="AX297" s="175"/>
      <c r="AY297" s="175"/>
      <c r="AZ297" s="175"/>
      <c r="BA297" s="175"/>
      <c r="BB297" s="175"/>
      <c r="BC297" s="175"/>
      <c r="BD297" s="175"/>
      <c r="BE297" s="175"/>
      <c r="BF297" s="175"/>
      <c r="BG297" s="175"/>
      <c r="BH297" s="175"/>
      <c r="BI297" s="175"/>
      <c r="BJ297" s="175"/>
      <c r="BK297" s="175"/>
      <c r="BL297" s="175"/>
      <c r="BM297" s="175"/>
      <c r="BN297" s="175"/>
      <c r="BO297" s="175"/>
      <c r="BP297" s="175"/>
      <c r="BQ297" s="175"/>
      <c r="BR297" s="175"/>
      <c r="BS297" s="175"/>
      <c r="BT297" s="175"/>
      <c r="BU297" s="175"/>
      <c r="BV297" s="175"/>
      <c r="BW297" s="175"/>
      <c r="BX297" s="175"/>
      <c r="BY297" s="175"/>
      <c r="BZ297" s="175"/>
      <c r="CA297" s="175"/>
      <c r="CB297" s="175"/>
      <c r="CC297" s="175"/>
      <c r="CD297" s="175"/>
      <c r="CE297" s="175"/>
      <c r="CF297" s="175"/>
      <c r="CG297" s="175"/>
    </row>
    <row r="298" spans="1:85" s="145" customFormat="1" ht="14.5" customHeight="1">
      <c r="A298" s="85" t="s">
        <v>910</v>
      </c>
      <c r="B298" s="85">
        <v>294</v>
      </c>
      <c r="C298" s="183" t="s">
        <v>3650</v>
      </c>
      <c r="D298" s="183" t="s">
        <v>3651</v>
      </c>
      <c r="E298" s="177" t="s">
        <v>4213</v>
      </c>
      <c r="F298" s="176" t="s">
        <v>4028</v>
      </c>
      <c r="G298" s="181" t="s">
        <v>203</v>
      </c>
      <c r="H298" s="175"/>
      <c r="I298" s="177" t="s">
        <v>4159</v>
      </c>
      <c r="J298" s="179"/>
      <c r="K298" s="175"/>
      <c r="L298" s="175" t="s">
        <v>1496</v>
      </c>
      <c r="M298" s="175" t="s">
        <v>4211</v>
      </c>
      <c r="N298" s="175"/>
      <c r="O298" s="80" t="s">
        <v>743</v>
      </c>
      <c r="P298" s="175"/>
      <c r="Q298" s="175"/>
      <c r="R298" s="175"/>
      <c r="S298" s="175"/>
      <c r="T298" s="178" t="str" cm="1">
        <f t="array" ref="T29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298" s="180">
        <v>1509</v>
      </c>
      <c r="V298" s="179"/>
      <c r="W298" s="175"/>
      <c r="X298" s="175"/>
      <c r="Y298" s="175"/>
      <c r="Z298" s="175"/>
      <c r="AA298" s="175"/>
      <c r="AB298" s="175"/>
      <c r="AC298" s="175"/>
      <c r="AD298" s="175"/>
      <c r="AE298" s="175"/>
      <c r="AF298" s="175"/>
      <c r="AG298" s="175"/>
      <c r="AH298" s="175"/>
      <c r="AI298" s="175"/>
      <c r="AJ298" s="175"/>
      <c r="AK298" s="175"/>
      <c r="AL298" s="175"/>
      <c r="AM298" s="175"/>
      <c r="AN298" s="175"/>
      <c r="AO298" s="175"/>
      <c r="AP298" s="175" t="s">
        <v>36</v>
      </c>
      <c r="AQ298" s="175"/>
      <c r="AR298" s="175"/>
      <c r="AS298" s="175"/>
      <c r="AT298" s="175"/>
      <c r="AU298" s="175"/>
      <c r="AV298" s="175"/>
      <c r="AW298" s="175"/>
      <c r="AX298" s="175"/>
      <c r="AY298" s="175"/>
      <c r="AZ298" s="175"/>
      <c r="BA298" s="175"/>
      <c r="BB298" s="175"/>
      <c r="BC298" s="175"/>
      <c r="BD298" s="175"/>
      <c r="BE298" s="175"/>
      <c r="BF298" s="175"/>
      <c r="BG298" s="175"/>
      <c r="BH298" s="175"/>
      <c r="BI298" s="175"/>
      <c r="BJ298" s="175"/>
      <c r="BK298" s="175"/>
      <c r="BL298" s="175"/>
      <c r="BM298" s="175"/>
      <c r="BN298" s="175"/>
      <c r="BO298" s="175"/>
      <c r="BP298" s="175"/>
      <c r="BQ298" s="175"/>
      <c r="BR298" s="175"/>
      <c r="BS298" s="175"/>
      <c r="BT298" s="175"/>
      <c r="BU298" s="175"/>
      <c r="BV298" s="175"/>
      <c r="BW298" s="175"/>
      <c r="BX298" s="175"/>
      <c r="BY298" s="175"/>
      <c r="BZ298" s="175"/>
      <c r="CA298" s="175"/>
      <c r="CB298" s="175"/>
      <c r="CC298" s="175"/>
      <c r="CD298" s="175"/>
      <c r="CE298" s="175"/>
      <c r="CF298" s="175"/>
      <c r="CG298" s="175"/>
    </row>
    <row r="299" spans="1:85" s="145" customFormat="1" ht="14.5" customHeight="1">
      <c r="A299" s="85" t="s">
        <v>910</v>
      </c>
      <c r="B299" s="85">
        <v>295</v>
      </c>
      <c r="C299" s="183" t="s">
        <v>3652</v>
      </c>
      <c r="D299" s="175"/>
      <c r="E299" s="177" t="s">
        <v>4213</v>
      </c>
      <c r="F299" s="176" t="s">
        <v>4028</v>
      </c>
      <c r="G299" s="181" t="s">
        <v>203</v>
      </c>
      <c r="H299" s="175"/>
      <c r="I299" s="177" t="s">
        <v>4159</v>
      </c>
      <c r="J299" s="179"/>
      <c r="K299" s="175"/>
      <c r="L299" s="175" t="s">
        <v>1496</v>
      </c>
      <c r="M299" s="175" t="s">
        <v>4211</v>
      </c>
      <c r="N299" s="175"/>
      <c r="O299" s="80" t="s">
        <v>743</v>
      </c>
      <c r="P299" s="175"/>
      <c r="Q299" s="175"/>
      <c r="R299" s="175"/>
      <c r="S299" s="175"/>
      <c r="T299" s="178" t="str" cm="1">
        <f t="array" ref="T29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299" s="180">
        <v>35</v>
      </c>
      <c r="V299" s="179"/>
      <c r="W299" s="175"/>
      <c r="X299" s="175"/>
      <c r="Y299" s="175"/>
      <c r="Z299" s="175"/>
      <c r="AA299" s="175"/>
      <c r="AB299" s="175"/>
      <c r="AC299" s="175"/>
      <c r="AD299" s="175"/>
      <c r="AE299" s="175"/>
      <c r="AF299" s="175"/>
      <c r="AG299" s="175"/>
      <c r="AH299" s="175"/>
      <c r="AI299" s="175"/>
      <c r="AJ299" s="175"/>
      <c r="AK299" s="175"/>
      <c r="AL299" s="175"/>
      <c r="AM299" s="175"/>
      <c r="AN299" s="175"/>
      <c r="AO299" s="175"/>
      <c r="AP299" s="175" t="s">
        <v>36</v>
      </c>
      <c r="AQ299" s="175"/>
      <c r="AR299" s="175"/>
      <c r="AS299" s="175"/>
      <c r="AT299" s="175"/>
      <c r="AU299" s="175"/>
      <c r="AV299" s="175"/>
      <c r="AW299" s="175"/>
      <c r="AX299" s="175"/>
      <c r="AY299" s="175"/>
      <c r="AZ299" s="175"/>
      <c r="BA299" s="175"/>
      <c r="BB299" s="175"/>
      <c r="BC299" s="175"/>
      <c r="BD299" s="175"/>
      <c r="BE299" s="175"/>
      <c r="BF299" s="175"/>
      <c r="BG299" s="175"/>
      <c r="BH299" s="175"/>
      <c r="BI299" s="175"/>
      <c r="BJ299" s="175"/>
      <c r="BK299" s="175"/>
      <c r="BL299" s="175"/>
      <c r="BM299" s="175"/>
      <c r="BN299" s="175"/>
      <c r="BO299" s="175"/>
      <c r="BP299" s="175"/>
      <c r="BQ299" s="175"/>
      <c r="BR299" s="175"/>
      <c r="BS299" s="175"/>
      <c r="BT299" s="175"/>
      <c r="BU299" s="175"/>
      <c r="BV299" s="175"/>
      <c r="BW299" s="175"/>
      <c r="BX299" s="175"/>
      <c r="BY299" s="175"/>
      <c r="BZ299" s="175"/>
      <c r="CA299" s="175"/>
      <c r="CB299" s="175"/>
      <c r="CC299" s="175"/>
      <c r="CD299" s="175"/>
      <c r="CE299" s="175"/>
      <c r="CF299" s="175"/>
      <c r="CG299" s="175"/>
    </row>
    <row r="300" spans="1:85" s="145" customFormat="1" ht="14.5" customHeight="1">
      <c r="A300" s="208" t="s">
        <v>909</v>
      </c>
      <c r="B300" s="85">
        <v>296</v>
      </c>
      <c r="C300" s="175" t="s">
        <v>3974</v>
      </c>
      <c r="D300" s="175" t="s">
        <v>3447</v>
      </c>
      <c r="E300" s="177" t="s">
        <v>4213</v>
      </c>
      <c r="F300" s="176" t="s">
        <v>3515</v>
      </c>
      <c r="G300" s="181" t="s">
        <v>203</v>
      </c>
      <c r="H300" s="175"/>
      <c r="I300" s="177" t="s">
        <v>4159</v>
      </c>
      <c r="J300" s="179"/>
      <c r="K300" s="175" t="s">
        <v>3653</v>
      </c>
      <c r="L300" s="175" t="s">
        <v>747</v>
      </c>
      <c r="M300" s="175" t="s">
        <v>4210</v>
      </c>
      <c r="N300" s="175" t="s">
        <v>3655</v>
      </c>
      <c r="O300" s="175" t="s">
        <v>203</v>
      </c>
      <c r="P300" s="175" t="s">
        <v>224</v>
      </c>
      <c r="Q300" s="175"/>
      <c r="R300" s="175" t="s">
        <v>3657</v>
      </c>
      <c r="S300" s="80" t="s">
        <v>3659</v>
      </c>
      <c r="T300" s="178" t="str" cm="1">
        <f t="array" ref="T30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00" s="180">
        <v>50</v>
      </c>
      <c r="V300" s="80" t="s">
        <v>3660</v>
      </c>
      <c r="W300" s="80" t="s">
        <v>493</v>
      </c>
      <c r="X300" s="80" t="s">
        <v>3661</v>
      </c>
      <c r="Y300" s="80" t="s">
        <v>3662</v>
      </c>
      <c r="Z300" s="80" t="s">
        <v>3663</v>
      </c>
      <c r="AA300" s="80" t="s">
        <v>3664</v>
      </c>
      <c r="AB300" s="80"/>
      <c r="AC300" s="80"/>
      <c r="AD300" s="80" t="s">
        <v>450</v>
      </c>
      <c r="AE300" s="80" t="s">
        <v>3665</v>
      </c>
      <c r="AF300" s="175" t="s">
        <v>3668</v>
      </c>
      <c r="AG300" s="175" t="s">
        <v>3670</v>
      </c>
      <c r="AH300" s="175" t="s">
        <v>3671</v>
      </c>
      <c r="AI300" s="175" t="s">
        <v>3672</v>
      </c>
      <c r="AJ300" s="175" t="s">
        <v>447</v>
      </c>
      <c r="AK300" s="175" t="s">
        <v>3673</v>
      </c>
      <c r="AL300" s="175" t="s">
        <v>450</v>
      </c>
      <c r="AM300" s="175"/>
      <c r="AN300" s="175"/>
      <c r="AO300" s="175" t="s">
        <v>451</v>
      </c>
      <c r="AP300" s="175" t="s">
        <v>27</v>
      </c>
      <c r="AQ300" s="175" t="s">
        <v>3675</v>
      </c>
      <c r="AR300" s="175" t="s">
        <v>3676</v>
      </c>
      <c r="AS300" s="175" t="s">
        <v>3677</v>
      </c>
      <c r="AT300" s="175" t="s">
        <v>3678</v>
      </c>
      <c r="AU300" s="175" t="s">
        <v>3679</v>
      </c>
      <c r="AV300" s="175" t="s">
        <v>3680</v>
      </c>
      <c r="AW300" s="175" t="s">
        <v>3681</v>
      </c>
      <c r="AX300" s="175"/>
      <c r="AY300" s="175"/>
      <c r="AZ300" s="80" t="s">
        <v>3683</v>
      </c>
      <c r="BA300" s="80" t="s">
        <v>3684</v>
      </c>
      <c r="BB300" s="80" t="s">
        <v>3685</v>
      </c>
      <c r="BC300" s="80" t="s">
        <v>457</v>
      </c>
      <c r="BD300" s="175"/>
      <c r="BE300" s="175" t="s">
        <v>3688</v>
      </c>
      <c r="BF300" s="175" t="s">
        <v>3689</v>
      </c>
      <c r="BG300" s="175" t="s">
        <v>457</v>
      </c>
      <c r="BH300" s="175"/>
      <c r="BI300" s="175" t="s">
        <v>3691</v>
      </c>
      <c r="BJ300" s="175" t="s">
        <v>3692</v>
      </c>
      <c r="BK300" s="175"/>
      <c r="BL300" s="175"/>
      <c r="BM300" s="175"/>
      <c r="BN300" s="175"/>
      <c r="BO300" s="175"/>
      <c r="BP300" s="175"/>
      <c r="BQ300" s="175"/>
      <c r="BR300" s="175"/>
      <c r="BS300" s="175"/>
      <c r="BT300" s="175"/>
      <c r="BU300" s="175"/>
      <c r="BV300" s="175"/>
      <c r="BW300" s="175"/>
      <c r="BX300" s="175"/>
      <c r="BY300" s="177" t="s">
        <v>925</v>
      </c>
      <c r="BZ300" s="175" t="s">
        <v>3695</v>
      </c>
      <c r="CA300" s="175"/>
      <c r="CB300" s="175"/>
      <c r="CC300" s="175" t="s">
        <v>3698</v>
      </c>
      <c r="CD300" s="175"/>
      <c r="CE300" s="175" t="s">
        <v>3700</v>
      </c>
      <c r="CF300" s="175" t="s">
        <v>462</v>
      </c>
      <c r="CG300" s="175" t="s">
        <v>3702</v>
      </c>
    </row>
    <row r="301" spans="1:85" s="145" customFormat="1" ht="14.5" customHeight="1">
      <c r="A301" s="208" t="s">
        <v>909</v>
      </c>
      <c r="B301" s="85">
        <v>297</v>
      </c>
      <c r="C301" s="175" t="s">
        <v>3973</v>
      </c>
      <c r="D301" s="183" t="s">
        <v>3444</v>
      </c>
      <c r="E301" s="177" t="s">
        <v>4213</v>
      </c>
      <c r="F301" s="176" t="s">
        <v>3515</v>
      </c>
      <c r="G301" s="181" t="s">
        <v>203</v>
      </c>
      <c r="H301" s="175"/>
      <c r="I301" s="177" t="s">
        <v>4159</v>
      </c>
      <c r="J301" s="179"/>
      <c r="K301" s="175" t="s">
        <v>3654</v>
      </c>
      <c r="L301" s="175" t="s">
        <v>872</v>
      </c>
      <c r="M301" s="175" t="s">
        <v>4211</v>
      </c>
      <c r="N301" s="175" t="s">
        <v>3656</v>
      </c>
      <c r="O301" s="175" t="s">
        <v>203</v>
      </c>
      <c r="P301" s="175" t="s">
        <v>224</v>
      </c>
      <c r="Q301" s="175"/>
      <c r="R301" s="80" t="s">
        <v>3658</v>
      </c>
      <c r="S301" s="175"/>
      <c r="T301" s="178" t="str" cm="1">
        <f t="array" ref="T30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01" s="180">
        <v>80</v>
      </c>
      <c r="V301" s="179"/>
      <c r="W301" s="80" t="s">
        <v>467</v>
      </c>
      <c r="X301" s="80"/>
      <c r="Y301" s="80"/>
      <c r="Z301" s="80"/>
      <c r="AA301" s="175"/>
      <c r="AB301" s="175"/>
      <c r="AC301" s="175"/>
      <c r="AD301" s="175"/>
      <c r="AE301" s="175"/>
      <c r="AF301" s="175" t="s">
        <v>3669</v>
      </c>
      <c r="AG301" s="175"/>
      <c r="AH301" s="175" t="s">
        <v>3674</v>
      </c>
      <c r="AI301" s="175"/>
      <c r="AJ301" s="175" t="s">
        <v>450</v>
      </c>
      <c r="AK301" s="175"/>
      <c r="AL301" s="175" t="s">
        <v>450</v>
      </c>
      <c r="AM301" s="175"/>
      <c r="AN301" s="175"/>
      <c r="AO301" s="175"/>
      <c r="AP301" s="175" t="s">
        <v>27</v>
      </c>
      <c r="AQ301" s="175" t="s">
        <v>1327</v>
      </c>
      <c r="AR301" s="175" t="s">
        <v>480</v>
      </c>
      <c r="AS301" s="175" t="s">
        <v>480</v>
      </c>
      <c r="AT301" s="175" t="s">
        <v>1915</v>
      </c>
      <c r="AU301" s="175" t="s">
        <v>3682</v>
      </c>
      <c r="AV301" s="175" t="s">
        <v>2851</v>
      </c>
      <c r="AW301" s="175" t="s">
        <v>434</v>
      </c>
      <c r="AX301" s="175"/>
      <c r="AY301" s="175"/>
      <c r="AZ301" s="80" t="s">
        <v>3686</v>
      </c>
      <c r="BA301" s="80" t="s">
        <v>3687</v>
      </c>
      <c r="BB301" s="80" t="s">
        <v>434</v>
      </c>
      <c r="BC301" s="80" t="s">
        <v>2621</v>
      </c>
      <c r="BD301" s="175"/>
      <c r="BE301" s="175" t="s">
        <v>3690</v>
      </c>
      <c r="BF301" s="175" t="s">
        <v>434</v>
      </c>
      <c r="BG301" s="175" t="s">
        <v>2621</v>
      </c>
      <c r="BH301" s="175"/>
      <c r="BI301" s="175"/>
      <c r="BJ301" s="175" t="s">
        <v>3693</v>
      </c>
      <c r="BK301" s="175"/>
      <c r="BL301" s="175"/>
      <c r="BM301" s="175" t="s">
        <v>447</v>
      </c>
      <c r="BN301" s="175" t="s">
        <v>3694</v>
      </c>
      <c r="BO301" s="175"/>
      <c r="BP301" s="175"/>
      <c r="BQ301" s="175"/>
      <c r="BR301" s="175"/>
      <c r="BS301" s="175"/>
      <c r="BT301" s="175"/>
      <c r="BU301" s="175"/>
      <c r="BV301" s="175"/>
      <c r="BW301" s="175"/>
      <c r="BX301" s="175"/>
      <c r="BY301" s="177" t="s">
        <v>925</v>
      </c>
      <c r="BZ301" s="175" t="s">
        <v>3696</v>
      </c>
      <c r="CA301" s="175"/>
      <c r="CB301" s="175"/>
      <c r="CC301" s="175" t="s">
        <v>3699</v>
      </c>
      <c r="CD301" s="175"/>
      <c r="CE301" s="175" t="s">
        <v>3701</v>
      </c>
      <c r="CF301" s="175" t="s">
        <v>462</v>
      </c>
      <c r="CG301" s="175" t="s">
        <v>3703</v>
      </c>
    </row>
    <row r="302" spans="1:85" s="145" customFormat="1" ht="14.5" customHeight="1">
      <c r="A302" s="208" t="s">
        <v>909</v>
      </c>
      <c r="B302" s="85">
        <v>298</v>
      </c>
      <c r="C302" s="175" t="s">
        <v>4129</v>
      </c>
      <c r="D302" s="175" t="s">
        <v>4130</v>
      </c>
      <c r="E302" s="176" t="s">
        <v>4213</v>
      </c>
      <c r="F302" s="176" t="s">
        <v>4028</v>
      </c>
      <c r="G302" s="178" t="s">
        <v>224</v>
      </c>
      <c r="H302" s="175"/>
      <c r="I302" s="175" t="s">
        <v>430</v>
      </c>
      <c r="J302" s="179"/>
      <c r="K302" s="175"/>
      <c r="L302" s="175" t="s">
        <v>431</v>
      </c>
      <c r="M302" s="175" t="s">
        <v>4210</v>
      </c>
      <c r="N302" s="175" t="s">
        <v>431</v>
      </c>
      <c r="O302" s="175" t="s">
        <v>224</v>
      </c>
      <c r="P302" s="175" t="s">
        <v>2919</v>
      </c>
      <c r="Q302" s="175"/>
      <c r="R302" s="175" t="s">
        <v>63</v>
      </c>
      <c r="S302" s="80" t="s">
        <v>4138</v>
      </c>
      <c r="T302" s="178" t="str" cm="1">
        <f t="array" ref="T30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02" s="180">
        <v>60</v>
      </c>
      <c r="V302" s="179"/>
      <c r="W302" s="80" t="s">
        <v>4131</v>
      </c>
      <c r="X302" s="80" t="s">
        <v>4132</v>
      </c>
      <c r="Y302" s="80" t="s">
        <v>4131</v>
      </c>
      <c r="Z302" s="175" t="s">
        <v>4135</v>
      </c>
      <c r="AA302" s="80" t="s">
        <v>4133</v>
      </c>
      <c r="AB302" s="175"/>
      <c r="AC302" s="175"/>
      <c r="AD302" s="175"/>
      <c r="AE302" s="175"/>
      <c r="AF302" s="175"/>
      <c r="AG302" s="175"/>
      <c r="AH302" s="175" t="s">
        <v>4137</v>
      </c>
      <c r="AI302" s="80" t="s">
        <v>4139</v>
      </c>
      <c r="AJ302" s="175"/>
      <c r="AK302" s="175"/>
      <c r="AL302" s="175"/>
      <c r="AM302" s="175"/>
      <c r="AN302" s="175"/>
      <c r="AO302" s="175" t="s">
        <v>4140</v>
      </c>
      <c r="AP302" s="175" t="s">
        <v>3884</v>
      </c>
      <c r="AQ302" s="175" t="s">
        <v>4141</v>
      </c>
      <c r="AR302" s="175" t="s">
        <v>4142</v>
      </c>
      <c r="AS302" s="175">
        <v>2023</v>
      </c>
      <c r="AT302" s="175">
        <v>2024</v>
      </c>
      <c r="AU302" s="175" t="s">
        <v>4143</v>
      </c>
      <c r="AV302" s="175"/>
      <c r="AW302" s="175"/>
      <c r="AX302" s="175"/>
      <c r="AY302" s="175"/>
      <c r="AZ302" s="175"/>
      <c r="BA302" s="175"/>
      <c r="BB302" s="175"/>
      <c r="BC302" s="80" t="s">
        <v>4134</v>
      </c>
      <c r="BD302" s="80" t="s">
        <v>4136</v>
      </c>
      <c r="BE302" s="175"/>
      <c r="BF302" s="175"/>
      <c r="BG302" s="175"/>
      <c r="BH302" s="80" t="s">
        <v>4136</v>
      </c>
      <c r="BI302" s="175"/>
      <c r="BJ302" s="175"/>
      <c r="BK302" s="175"/>
      <c r="BL302" s="175"/>
      <c r="BM302" s="175"/>
      <c r="BN302" s="175"/>
      <c r="BO302" s="175"/>
      <c r="BP302" s="175"/>
      <c r="BQ302" s="175"/>
      <c r="BR302" s="175"/>
      <c r="BS302" s="175"/>
      <c r="BT302" s="175"/>
      <c r="BU302" s="175"/>
      <c r="BV302" s="175"/>
      <c r="BW302" s="80" t="s">
        <v>4134</v>
      </c>
      <c r="BX302" s="175"/>
      <c r="BY302" s="175" t="s">
        <v>4144</v>
      </c>
      <c r="BZ302" s="175" t="s">
        <v>4145</v>
      </c>
      <c r="CA302" s="175" t="s">
        <v>4146</v>
      </c>
      <c r="CB302" s="175" t="s">
        <v>4147</v>
      </c>
      <c r="CC302" s="175" t="s">
        <v>4148</v>
      </c>
      <c r="CD302" s="175" t="s">
        <v>1737</v>
      </c>
      <c r="CE302" s="175" t="s">
        <v>4149</v>
      </c>
      <c r="CF302" s="175" t="s">
        <v>4150</v>
      </c>
      <c r="CG302" s="80" t="s">
        <v>484</v>
      </c>
    </row>
    <row r="303" spans="1:85" s="145" customFormat="1" ht="14.5" customHeight="1">
      <c r="A303" s="208" t="s">
        <v>909</v>
      </c>
      <c r="B303" s="85">
        <v>299</v>
      </c>
      <c r="C303" s="175" t="s">
        <v>4221</v>
      </c>
      <c r="D303" s="175" t="s">
        <v>4222</v>
      </c>
      <c r="E303" s="176" t="s">
        <v>4213</v>
      </c>
      <c r="F303" s="176" t="s">
        <v>4028</v>
      </c>
      <c r="G303" s="178" t="s">
        <v>549</v>
      </c>
      <c r="H303" s="175"/>
      <c r="I303" s="175" t="s">
        <v>430</v>
      </c>
      <c r="J303" s="179"/>
      <c r="K303" s="175"/>
      <c r="L303" s="175" t="s">
        <v>431</v>
      </c>
      <c r="M303" s="175" t="s">
        <v>4210</v>
      </c>
      <c r="N303" s="175" t="s">
        <v>4224</v>
      </c>
      <c r="O303" s="175" t="s">
        <v>549</v>
      </c>
      <c r="P303" s="175" t="s">
        <v>4223</v>
      </c>
      <c r="Q303" s="175"/>
      <c r="R303" s="175" t="s">
        <v>4225</v>
      </c>
      <c r="S303" s="175"/>
      <c r="T303" s="181" t="s">
        <v>471</v>
      </c>
      <c r="U303" s="180" t="s">
        <v>471</v>
      </c>
      <c r="V303" s="179" t="s">
        <v>4226</v>
      </c>
      <c r="W303" s="175"/>
      <c r="X303" s="175"/>
      <c r="Y303" s="175"/>
      <c r="Z303" s="175"/>
      <c r="AA303" s="175"/>
      <c r="AB303" s="175"/>
      <c r="AC303" s="175"/>
      <c r="AD303" s="175" t="s">
        <v>4233</v>
      </c>
      <c r="AE303" s="175"/>
      <c r="AF303" s="175" t="s">
        <v>4232</v>
      </c>
      <c r="AG303" s="175" t="s">
        <v>4231</v>
      </c>
      <c r="AH303" s="175" t="s">
        <v>4229</v>
      </c>
      <c r="AI303" s="175" t="s">
        <v>4230</v>
      </c>
      <c r="AJ303" s="175"/>
      <c r="AK303" s="175"/>
      <c r="AL303" s="175"/>
      <c r="AM303" s="175"/>
      <c r="AN303" s="175"/>
      <c r="AO303" s="175" t="s">
        <v>1970</v>
      </c>
      <c r="AP303" s="175"/>
      <c r="AQ303" s="175"/>
      <c r="AR303" s="175"/>
      <c r="AS303" s="175"/>
      <c r="AT303" s="175"/>
      <c r="AU303" s="175" t="s">
        <v>4234</v>
      </c>
      <c r="AV303" s="175"/>
      <c r="AW303" s="175" t="s">
        <v>4228</v>
      </c>
      <c r="AX303" s="175" t="s">
        <v>2087</v>
      </c>
      <c r="AY303" s="175"/>
      <c r="AZ303" s="175"/>
      <c r="BA303" s="175"/>
      <c r="BB303" s="175"/>
      <c r="BC303" s="175" t="s">
        <v>4227</v>
      </c>
      <c r="BD303" s="175"/>
      <c r="BE303" s="175"/>
      <c r="BF303" s="175"/>
      <c r="BG303" s="175"/>
      <c r="BH303" s="175"/>
      <c r="BI303" s="175" t="s">
        <v>4235</v>
      </c>
      <c r="BJ303" s="175"/>
      <c r="BK303" s="175"/>
      <c r="BL303" s="175"/>
      <c r="BM303" s="175"/>
      <c r="BN303" s="175"/>
      <c r="BO303" s="175"/>
      <c r="BP303" s="175"/>
      <c r="BQ303" s="175"/>
      <c r="BR303" s="175"/>
      <c r="BS303" s="175"/>
      <c r="BT303" s="175"/>
      <c r="BU303" s="175"/>
      <c r="BV303" s="175"/>
      <c r="BW303" s="175"/>
      <c r="BX303" s="175"/>
      <c r="BY303" s="175" t="s">
        <v>4236</v>
      </c>
      <c r="BZ303" s="175" t="s">
        <v>4237</v>
      </c>
      <c r="CA303" s="175" t="s">
        <v>4238</v>
      </c>
      <c r="CB303" s="175" t="s">
        <v>4239</v>
      </c>
      <c r="CC303" s="175" t="s">
        <v>4240</v>
      </c>
      <c r="CD303" s="175" t="s">
        <v>4241</v>
      </c>
      <c r="CE303" s="175"/>
      <c r="CF303" s="175"/>
      <c r="CG303" s="175" t="s">
        <v>4242</v>
      </c>
    </row>
    <row r="304" spans="1:85" ht="14.5" customHeight="1">
      <c r="A304" t="s">
        <v>3786</v>
      </c>
      <c r="B304" s="85">
        <v>300</v>
      </c>
      <c r="C304" t="s">
        <v>3710</v>
      </c>
      <c r="D304" t="s">
        <v>3886</v>
      </c>
      <c r="E304" s="176" t="s">
        <v>4213</v>
      </c>
      <c r="F304" t="s">
        <v>4246</v>
      </c>
      <c r="G304" t="s">
        <v>224</v>
      </c>
      <c r="I304" t="s">
        <v>1106</v>
      </c>
      <c r="L304" t="s">
        <v>3788</v>
      </c>
      <c r="M304" t="s">
        <v>4211</v>
      </c>
      <c r="O304" t="s">
        <v>4165</v>
      </c>
      <c r="P304" t="s">
        <v>3868</v>
      </c>
      <c r="S304" t="s">
        <v>3806</v>
      </c>
      <c r="T304" s="178" t="str" cm="1">
        <f t="array" ref="T30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04" s="67">
        <v>540</v>
      </c>
    </row>
    <row r="305" spans="1:85" ht="14.5" customHeight="1">
      <c r="A305" s="85" t="s">
        <v>3786</v>
      </c>
      <c r="B305" s="85">
        <v>301</v>
      </c>
      <c r="C305" s="80" t="s">
        <v>3752</v>
      </c>
      <c r="D305" s="80" t="s">
        <v>3929</v>
      </c>
      <c r="E305" s="177" t="s">
        <v>1041</v>
      </c>
      <c r="F305" s="177" t="s">
        <v>3515</v>
      </c>
      <c r="G305" s="181" t="s">
        <v>4164</v>
      </c>
      <c r="H305" s="80"/>
      <c r="I305" t="s">
        <v>1106</v>
      </c>
      <c r="J305" s="207"/>
      <c r="K305" s="80"/>
      <c r="L305" s="80" t="s">
        <v>3799</v>
      </c>
      <c r="M305" t="s">
        <v>4210</v>
      </c>
      <c r="N305" s="80"/>
      <c r="O305" s="80"/>
      <c r="P305" s="80" t="s">
        <v>3880</v>
      </c>
      <c r="Q305" s="80"/>
      <c r="R305" s="80"/>
      <c r="S305" s="80" t="s">
        <v>3844</v>
      </c>
      <c r="T305" s="178" t="str" cm="1">
        <f t="array" ref="T30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05" s="186">
        <v>2000</v>
      </c>
      <c r="V305" s="207"/>
      <c r="W305" s="80"/>
      <c r="X305" s="80"/>
      <c r="Y305" s="80"/>
      <c r="Z305" s="80"/>
      <c r="AA305" s="80"/>
      <c r="AB305" s="80"/>
      <c r="AC305" s="80"/>
      <c r="AD305" s="80"/>
      <c r="AE305" s="80"/>
      <c r="AF305" s="80"/>
      <c r="AG305" s="80"/>
      <c r="AH305" s="80"/>
      <c r="AI305" s="80"/>
      <c r="AJ305" s="80"/>
      <c r="AK305" s="80"/>
      <c r="AL305" s="80"/>
      <c r="AM305" s="80"/>
      <c r="AN305" s="80"/>
      <c r="AO305" s="80"/>
      <c r="AP305" s="80" t="s">
        <v>27</v>
      </c>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177" t="s">
        <v>925</v>
      </c>
      <c r="BZ305" s="80"/>
      <c r="CA305" s="80"/>
      <c r="CB305" s="80"/>
      <c r="CC305" s="80"/>
      <c r="CD305" s="80"/>
      <c r="CE305" s="80"/>
      <c r="CF305" s="80"/>
      <c r="CG305" s="80"/>
    </row>
    <row r="306" spans="1:85" ht="14.5" customHeight="1">
      <c r="A306" s="85" t="s">
        <v>3786</v>
      </c>
      <c r="B306" s="85">
        <v>302</v>
      </c>
      <c r="C306" s="80" t="s">
        <v>3711</v>
      </c>
      <c r="D306" s="80" t="s">
        <v>3887</v>
      </c>
      <c r="E306" s="177" t="s">
        <v>1041</v>
      </c>
      <c r="F306" s="177" t="s">
        <v>3784</v>
      </c>
      <c r="G306" t="s">
        <v>224</v>
      </c>
      <c r="H306" s="80"/>
      <c r="I306" t="s">
        <v>1106</v>
      </c>
      <c r="J306" s="207"/>
      <c r="K306" s="80"/>
      <c r="L306" s="80" t="s">
        <v>3788</v>
      </c>
      <c r="M306" t="s">
        <v>4211</v>
      </c>
      <c r="N306" s="80"/>
      <c r="O306" t="s">
        <v>4165</v>
      </c>
      <c r="P306" s="80" t="s">
        <v>2919</v>
      </c>
      <c r="Q306" s="80"/>
      <c r="R306" s="80"/>
      <c r="S306" s="80" t="s">
        <v>3807</v>
      </c>
      <c r="T306" s="178" t="str" cm="1">
        <f t="array" ref="T30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06" s="186">
        <v>80.509999999999991</v>
      </c>
      <c r="V306" s="207"/>
      <c r="W306" s="80"/>
      <c r="X306" s="80"/>
      <c r="Y306" s="80"/>
      <c r="Z306" s="80"/>
      <c r="AA306" s="80"/>
      <c r="AB306" s="80"/>
      <c r="AC306" s="80"/>
      <c r="AD306" s="80"/>
      <c r="AE306" s="80"/>
      <c r="AF306" s="80"/>
      <c r="AG306" s="80"/>
      <c r="AH306" s="80"/>
      <c r="AI306" s="80"/>
      <c r="AJ306" s="80"/>
      <c r="AK306" s="80"/>
      <c r="AL306" s="80"/>
      <c r="AM306" s="80"/>
      <c r="AN306" s="80"/>
      <c r="AO306" s="80"/>
      <c r="AP306" s="80" t="s">
        <v>3884</v>
      </c>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0"/>
      <c r="CB306" s="80"/>
      <c r="CC306" s="80"/>
      <c r="CD306" s="80"/>
      <c r="CE306" s="80"/>
      <c r="CF306" s="80"/>
      <c r="CG306" s="80"/>
    </row>
    <row r="307" spans="1:85" ht="14.5" customHeight="1">
      <c r="A307" s="85" t="s">
        <v>3786</v>
      </c>
      <c r="B307" s="85">
        <v>303</v>
      </c>
      <c r="C307" s="80" t="s">
        <v>3755</v>
      </c>
      <c r="D307" s="80" t="s">
        <v>3932</v>
      </c>
      <c r="E307" s="177" t="s">
        <v>1041</v>
      </c>
      <c r="F307" s="177" t="s">
        <v>3515</v>
      </c>
      <c r="G307" s="181" t="s">
        <v>242</v>
      </c>
      <c r="H307" s="80"/>
      <c r="I307" t="s">
        <v>1106</v>
      </c>
      <c r="J307" s="207"/>
      <c r="K307" s="80"/>
      <c r="L307" s="80" t="s">
        <v>3801</v>
      </c>
      <c r="M307" t="s">
        <v>4211</v>
      </c>
      <c r="N307" s="80"/>
      <c r="O307" s="80"/>
      <c r="P307" s="80" t="s">
        <v>3881</v>
      </c>
      <c r="Q307" s="80"/>
      <c r="R307" s="80"/>
      <c r="S307" s="80" t="s">
        <v>3847</v>
      </c>
      <c r="T307" s="178" t="str" cm="1">
        <f t="array" ref="T30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07" s="186">
        <v>17</v>
      </c>
      <c r="V307" s="207"/>
      <c r="W307" s="80"/>
      <c r="X307" s="80"/>
      <c r="Y307" s="80"/>
      <c r="Z307" s="80"/>
      <c r="AA307" s="80"/>
      <c r="AB307" s="80"/>
      <c r="AC307" s="80"/>
      <c r="AD307" s="80"/>
      <c r="AE307" s="80"/>
      <c r="AF307" s="80"/>
      <c r="AG307" s="80"/>
      <c r="AH307" s="80"/>
      <c r="AI307" s="80"/>
      <c r="AJ307" s="80"/>
      <c r="AK307" s="80"/>
      <c r="AL307" s="80"/>
      <c r="AM307" s="80"/>
      <c r="AN307" s="80"/>
      <c r="AO307" s="80"/>
      <c r="AP307" s="80" t="s">
        <v>27</v>
      </c>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177" t="s">
        <v>925</v>
      </c>
      <c r="BZ307" s="80"/>
      <c r="CA307" s="80"/>
      <c r="CB307" s="80"/>
      <c r="CC307" s="80"/>
      <c r="CD307" s="80"/>
      <c r="CE307" s="80"/>
      <c r="CF307" s="80"/>
      <c r="CG307" s="80"/>
    </row>
    <row r="308" spans="1:85" ht="14.5" customHeight="1">
      <c r="A308" s="85" t="s">
        <v>3787</v>
      </c>
      <c r="B308" s="85">
        <v>304</v>
      </c>
      <c r="C308" s="80" t="s">
        <v>3713</v>
      </c>
      <c r="D308" s="80" t="s">
        <v>3889</v>
      </c>
      <c r="E308" s="176" t="s">
        <v>4213</v>
      </c>
      <c r="F308" s="177" t="s">
        <v>4246</v>
      </c>
      <c r="G308" t="s">
        <v>224</v>
      </c>
      <c r="H308" s="80"/>
      <c r="I308" t="s">
        <v>1106</v>
      </c>
      <c r="J308" s="207"/>
      <c r="K308" s="80"/>
      <c r="L308" s="80" t="s">
        <v>3788</v>
      </c>
      <c r="M308" t="s">
        <v>4211</v>
      </c>
      <c r="N308" s="80"/>
      <c r="O308" t="s">
        <v>4165</v>
      </c>
      <c r="P308" s="80" t="s">
        <v>3869</v>
      </c>
      <c r="Q308" s="80"/>
      <c r="R308" s="80"/>
      <c r="S308" s="80" t="s">
        <v>3809</v>
      </c>
      <c r="T308" s="178" t="str" cm="1">
        <f t="array" ref="T30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08" s="186">
        <v>357</v>
      </c>
      <c r="V308" s="207"/>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0"/>
      <c r="CB308" s="80"/>
      <c r="CC308" s="80"/>
      <c r="CD308" s="80"/>
      <c r="CE308" s="80"/>
      <c r="CF308" s="80"/>
      <c r="CG308" s="80"/>
    </row>
    <row r="309" spans="1:85" ht="14.5" customHeight="1">
      <c r="A309" s="85" t="s">
        <v>3787</v>
      </c>
      <c r="B309" s="85">
        <v>305</v>
      </c>
      <c r="C309" s="80" t="s">
        <v>3714</v>
      </c>
      <c r="D309" s="80" t="s">
        <v>3890</v>
      </c>
      <c r="E309" s="176" t="s">
        <v>4213</v>
      </c>
      <c r="F309" s="177" t="s">
        <v>4246</v>
      </c>
      <c r="G309" t="s">
        <v>224</v>
      </c>
      <c r="H309" s="80"/>
      <c r="I309" t="s">
        <v>1106</v>
      </c>
      <c r="J309" s="207"/>
      <c r="K309" s="80"/>
      <c r="L309" s="80" t="s">
        <v>3788</v>
      </c>
      <c r="M309" t="s">
        <v>4211</v>
      </c>
      <c r="N309" s="80"/>
      <c r="O309" t="s">
        <v>4165</v>
      </c>
      <c r="P309" s="80" t="s">
        <v>3870</v>
      </c>
      <c r="Q309" s="80"/>
      <c r="R309" s="80"/>
      <c r="S309" s="80" t="s">
        <v>3810</v>
      </c>
      <c r="T309" s="181" t="s">
        <v>471</v>
      </c>
      <c r="U309" s="180" t="s">
        <v>471</v>
      </c>
      <c r="V309" s="207"/>
      <c r="W309" s="80"/>
      <c r="X309" s="80"/>
      <c r="Y309" s="80"/>
      <c r="Z309" s="80"/>
      <c r="AA309" s="80"/>
      <c r="AB309" s="80"/>
      <c r="AC309" s="80"/>
      <c r="AD309" s="80"/>
      <c r="AE309" s="80"/>
      <c r="AF309" s="80"/>
      <c r="AG309" s="80"/>
      <c r="AH309" s="80"/>
      <c r="AI309" s="80"/>
      <c r="AJ309" s="80"/>
      <c r="AK309" s="80"/>
      <c r="AL309" s="80"/>
      <c r="AM309" s="80"/>
      <c r="AN309" s="80"/>
      <c r="AO309" s="80"/>
      <c r="AP309" s="80" t="s">
        <v>27</v>
      </c>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0"/>
      <c r="CB309" s="80"/>
      <c r="CC309" s="80"/>
      <c r="CD309" s="80"/>
      <c r="CE309" s="80"/>
      <c r="CF309" s="80"/>
      <c r="CG309" s="80"/>
    </row>
    <row r="310" spans="1:85" ht="14.5" customHeight="1">
      <c r="A310" s="85" t="s">
        <v>3786</v>
      </c>
      <c r="B310" s="85">
        <v>306</v>
      </c>
      <c r="C310" s="80" t="s">
        <v>4258</v>
      </c>
      <c r="D310" s="80" t="s">
        <v>3887</v>
      </c>
      <c r="E310" s="177" t="s">
        <v>1041</v>
      </c>
      <c r="F310" s="177" t="s">
        <v>3515</v>
      </c>
      <c r="G310" t="s">
        <v>224</v>
      </c>
      <c r="H310" s="80"/>
      <c r="I310" t="s">
        <v>1106</v>
      </c>
      <c r="J310" s="207"/>
      <c r="K310" s="80"/>
      <c r="L310" s="80" t="s">
        <v>3788</v>
      </c>
      <c r="M310" t="s">
        <v>4211</v>
      </c>
      <c r="N310" s="80"/>
      <c r="O310" t="s">
        <v>4165</v>
      </c>
      <c r="P310" s="80" t="s">
        <v>2919</v>
      </c>
      <c r="Q310" s="80"/>
      <c r="R310" s="80"/>
      <c r="S310" s="80" t="s">
        <v>3807</v>
      </c>
      <c r="T310" s="178" t="str" cm="1">
        <f t="array" ref="T31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10" s="186">
        <v>121.25</v>
      </c>
      <c r="V310" s="207"/>
      <c r="W310" s="80"/>
      <c r="X310" s="80"/>
      <c r="Y310" s="80"/>
      <c r="Z310" s="80"/>
      <c r="AA310" s="80"/>
      <c r="AB310" s="80"/>
      <c r="AC310" s="80"/>
      <c r="AD310" s="80"/>
      <c r="AE310" s="80"/>
      <c r="AF310" s="80"/>
      <c r="AG310" s="80"/>
      <c r="AH310" s="80"/>
      <c r="AI310" s="80"/>
      <c r="AJ310" s="80"/>
      <c r="AK310" s="80"/>
      <c r="AL310" s="80"/>
      <c r="AM310" s="80"/>
      <c r="AN310" s="80"/>
      <c r="AO310" s="80"/>
      <c r="AP310" s="175" t="s">
        <v>45</v>
      </c>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177" t="s">
        <v>925</v>
      </c>
      <c r="BZ310" s="80"/>
      <c r="CA310" s="80"/>
      <c r="CB310" s="80"/>
      <c r="CC310" s="80"/>
      <c r="CD310" s="80"/>
      <c r="CE310" s="80"/>
      <c r="CF310" s="80"/>
      <c r="CG310" s="80"/>
    </row>
    <row r="311" spans="1:85" ht="14.5" customHeight="1">
      <c r="A311" s="85" t="s">
        <v>3786</v>
      </c>
      <c r="B311" s="85">
        <v>307</v>
      </c>
      <c r="C311" s="80" t="s">
        <v>3716</v>
      </c>
      <c r="D311" s="80" t="s">
        <v>3892</v>
      </c>
      <c r="E311" s="176" t="s">
        <v>4213</v>
      </c>
      <c r="F311" s="177" t="s">
        <v>4246</v>
      </c>
      <c r="G311" t="s">
        <v>224</v>
      </c>
      <c r="H311" s="80"/>
      <c r="I311" t="s">
        <v>1106</v>
      </c>
      <c r="J311" s="207"/>
      <c r="K311" s="80"/>
      <c r="L311" s="80" t="s">
        <v>3789</v>
      </c>
      <c r="M311" t="s">
        <v>4211</v>
      </c>
      <c r="N311" s="80"/>
      <c r="O311" t="s">
        <v>4165</v>
      </c>
      <c r="P311" s="80" t="s">
        <v>3871</v>
      </c>
      <c r="Q311" s="80"/>
      <c r="R311" s="80"/>
      <c r="S311" s="80" t="s">
        <v>1095</v>
      </c>
      <c r="T311" s="181" t="s">
        <v>471</v>
      </c>
      <c r="U311" s="180" t="s">
        <v>471</v>
      </c>
      <c r="V311" s="207"/>
      <c r="W311" s="80"/>
      <c r="X311" s="80"/>
      <c r="Y311" s="80"/>
      <c r="Z311" s="80"/>
      <c r="AA311" s="80"/>
      <c r="AB311" s="80"/>
      <c r="AC311" s="80"/>
      <c r="AD311" s="80"/>
      <c r="AE311" s="80"/>
      <c r="AF311" s="80"/>
      <c r="AG311" s="80"/>
      <c r="AH311" s="80"/>
      <c r="AI311" s="80"/>
      <c r="AJ311" s="80"/>
      <c r="AK311" s="80"/>
      <c r="AL311" s="80"/>
      <c r="AM311" s="80"/>
      <c r="AN311" s="80"/>
      <c r="AO311" s="80"/>
      <c r="AP311" s="80" t="s">
        <v>27</v>
      </c>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0"/>
      <c r="CB311" s="80"/>
      <c r="CC311" s="80"/>
      <c r="CD311" s="80"/>
      <c r="CE311" s="80"/>
      <c r="CF311" s="80"/>
      <c r="CG311" s="80"/>
    </row>
    <row r="312" spans="1:85" ht="14.5" customHeight="1">
      <c r="A312" s="85" t="s">
        <v>3786</v>
      </c>
      <c r="B312" s="85">
        <v>308</v>
      </c>
      <c r="C312" s="80" t="s">
        <v>3712</v>
      </c>
      <c r="D312" s="80" t="s">
        <v>3888</v>
      </c>
      <c r="E312" s="177" t="s">
        <v>1041</v>
      </c>
      <c r="F312" s="177" t="s">
        <v>3516</v>
      </c>
      <c r="G312" t="s">
        <v>224</v>
      </c>
      <c r="H312" s="80"/>
      <c r="I312" t="s">
        <v>1106</v>
      </c>
      <c r="J312" s="207"/>
      <c r="K312" s="80"/>
      <c r="L312" s="80" t="s">
        <v>3788</v>
      </c>
      <c r="M312" t="s">
        <v>4211</v>
      </c>
      <c r="N312" s="80"/>
      <c r="O312" t="s">
        <v>4165</v>
      </c>
      <c r="P312" s="80" t="s">
        <v>2919</v>
      </c>
      <c r="Q312" s="80"/>
      <c r="R312" s="80"/>
      <c r="S312" s="80" t="s">
        <v>3808</v>
      </c>
      <c r="T312" s="178" t="str" cm="1">
        <f t="array" ref="T31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12" s="186">
        <v>17.46</v>
      </c>
      <c r="V312" s="207"/>
      <c r="W312" s="80"/>
      <c r="X312" s="80"/>
      <c r="Y312" s="80"/>
      <c r="Z312" s="80"/>
      <c r="AA312" s="80"/>
      <c r="AB312" s="80"/>
      <c r="AC312" s="80"/>
      <c r="AD312" s="80"/>
      <c r="AE312" s="80"/>
      <c r="AF312" s="80"/>
      <c r="AG312" s="80"/>
      <c r="AH312" s="80"/>
      <c r="AI312" s="80"/>
      <c r="AJ312" s="80"/>
      <c r="AK312" s="80"/>
      <c r="AL312" s="80"/>
      <c r="AM312" s="80"/>
      <c r="AN312" s="80"/>
      <c r="AO312" s="80"/>
      <c r="AP312" s="175" t="s">
        <v>45</v>
      </c>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177" t="s">
        <v>925</v>
      </c>
      <c r="BZ312" s="80"/>
      <c r="CA312" s="80"/>
      <c r="CB312" s="80"/>
      <c r="CC312" s="80"/>
      <c r="CD312" s="80"/>
      <c r="CE312" s="80"/>
      <c r="CF312" s="80"/>
      <c r="CG312" s="80"/>
    </row>
    <row r="313" spans="1:85" ht="14.5" customHeight="1">
      <c r="A313" s="85" t="s">
        <v>3786</v>
      </c>
      <c r="B313" s="85">
        <v>309</v>
      </c>
      <c r="C313" s="80" t="s">
        <v>3718</v>
      </c>
      <c r="D313" s="80" t="s">
        <v>3894</v>
      </c>
      <c r="E313" s="176" t="s">
        <v>4213</v>
      </c>
      <c r="F313" s="177" t="s">
        <v>4246</v>
      </c>
      <c r="G313" t="s">
        <v>224</v>
      </c>
      <c r="H313" s="80"/>
      <c r="I313" t="s">
        <v>1106</v>
      </c>
      <c r="J313" s="207"/>
      <c r="K313" s="80"/>
      <c r="L313" s="80" t="s">
        <v>3789</v>
      </c>
      <c r="M313" t="s">
        <v>4211</v>
      </c>
      <c r="N313" s="80"/>
      <c r="O313" t="s">
        <v>4165</v>
      </c>
      <c r="P313" s="80" t="s">
        <v>2919</v>
      </c>
      <c r="Q313" s="80"/>
      <c r="R313" s="80"/>
      <c r="S313" s="80" t="s">
        <v>3813</v>
      </c>
      <c r="T313" s="178" t="str" cm="1">
        <f t="array" ref="T31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$10bn+</v>
      </c>
      <c r="U313" s="186">
        <v>58000</v>
      </c>
      <c r="V313" s="207"/>
      <c r="W313" s="80"/>
      <c r="X313" s="80"/>
      <c r="Y313" s="80"/>
      <c r="Z313" s="80"/>
      <c r="AA313" s="80"/>
      <c r="AB313" s="80"/>
      <c r="AC313" s="80"/>
      <c r="AD313" s="80"/>
      <c r="AE313" s="80"/>
      <c r="AF313" s="80"/>
      <c r="AG313" s="80"/>
      <c r="AH313" s="80"/>
      <c r="AI313" s="80"/>
      <c r="AJ313" s="80"/>
      <c r="AK313" s="80"/>
      <c r="AL313" s="80"/>
      <c r="AM313" s="80"/>
      <c r="AN313" s="80"/>
      <c r="AO313" s="80"/>
      <c r="AP313" s="80" t="s">
        <v>27</v>
      </c>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row>
    <row r="314" spans="1:85" ht="14.5" customHeight="1">
      <c r="A314" s="85" t="s">
        <v>3787</v>
      </c>
      <c r="B314" s="85">
        <v>310</v>
      </c>
      <c r="C314" s="80" t="s">
        <v>3719</v>
      </c>
      <c r="D314" s="80" t="s">
        <v>3895</v>
      </c>
      <c r="E314" s="176" t="s">
        <v>4213</v>
      </c>
      <c r="F314" s="177" t="s">
        <v>4246</v>
      </c>
      <c r="G314" t="s">
        <v>224</v>
      </c>
      <c r="H314" s="80"/>
      <c r="I314" t="s">
        <v>1106</v>
      </c>
      <c r="J314" s="207"/>
      <c r="K314" s="80"/>
      <c r="L314" s="80" t="s">
        <v>3789</v>
      </c>
      <c r="M314" t="s">
        <v>4211</v>
      </c>
      <c r="N314" s="80"/>
      <c r="O314" t="s">
        <v>4165</v>
      </c>
      <c r="P314" s="80" t="s">
        <v>3870</v>
      </c>
      <c r="Q314" s="80"/>
      <c r="R314" s="80"/>
      <c r="S314" s="80" t="s">
        <v>3814</v>
      </c>
      <c r="T314" s="181" t="s">
        <v>471</v>
      </c>
      <c r="U314" s="180" t="s">
        <v>471</v>
      </c>
      <c r="V314" s="207"/>
      <c r="W314" s="80"/>
      <c r="X314" s="80"/>
      <c r="Y314" s="80"/>
      <c r="Z314" s="80"/>
      <c r="AA314" s="80"/>
      <c r="AB314" s="80"/>
      <c r="AC314" s="80"/>
      <c r="AD314" s="80"/>
      <c r="AE314" s="80"/>
      <c r="AF314" s="80"/>
      <c r="AG314" s="80"/>
      <c r="AH314" s="80"/>
      <c r="AI314" s="80"/>
      <c r="AJ314" s="80"/>
      <c r="AK314" s="80"/>
      <c r="AL314" s="80"/>
      <c r="AM314" s="80"/>
      <c r="AN314" s="80"/>
      <c r="AO314" s="80"/>
      <c r="AP314" s="80" t="s">
        <v>27</v>
      </c>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0"/>
      <c r="CB314" s="80"/>
      <c r="CC314" s="80"/>
      <c r="CD314" s="80"/>
      <c r="CE314" s="80"/>
      <c r="CF314" s="80"/>
      <c r="CG314" s="80"/>
    </row>
    <row r="315" spans="1:85" ht="14.5" customHeight="1">
      <c r="A315" s="85" t="s">
        <v>3786</v>
      </c>
      <c r="B315" s="85">
        <v>311</v>
      </c>
      <c r="C315" s="80" t="s">
        <v>3715</v>
      </c>
      <c r="D315" s="80" t="s">
        <v>3891</v>
      </c>
      <c r="E315" s="177" t="s">
        <v>1041</v>
      </c>
      <c r="F315" s="177" t="s">
        <v>3516</v>
      </c>
      <c r="G315" t="s">
        <v>224</v>
      </c>
      <c r="H315" s="80"/>
      <c r="I315" t="s">
        <v>1106</v>
      </c>
      <c r="J315" s="207"/>
      <c r="K315" s="80"/>
      <c r="L315" s="80" t="s">
        <v>3789</v>
      </c>
      <c r="M315" t="s">
        <v>4211</v>
      </c>
      <c r="N315" s="80"/>
      <c r="O315" t="s">
        <v>4165</v>
      </c>
      <c r="P315" s="80" t="s">
        <v>3868</v>
      </c>
      <c r="Q315" s="80"/>
      <c r="R315" s="80"/>
      <c r="S315" s="80" t="s">
        <v>3811</v>
      </c>
      <c r="T315" s="178" t="str" cm="1">
        <f t="array" ref="T31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15" s="186">
        <v>473</v>
      </c>
      <c r="V315" s="207"/>
      <c r="W315" s="80"/>
      <c r="X315" s="80"/>
      <c r="Y315" s="80"/>
      <c r="Z315" s="80"/>
      <c r="AA315" s="80"/>
      <c r="AB315" s="80"/>
      <c r="AC315" s="80"/>
      <c r="AD315" s="80"/>
      <c r="AE315" s="80"/>
      <c r="AF315" s="80"/>
      <c r="AG315" s="80"/>
      <c r="AH315" s="80"/>
      <c r="AI315" s="80"/>
      <c r="AJ315" s="80"/>
      <c r="AK315" s="80"/>
      <c r="AL315" s="80"/>
      <c r="AM315" s="80"/>
      <c r="AN315" s="80"/>
      <c r="AO315" s="80"/>
      <c r="AP315" s="175" t="s">
        <v>45</v>
      </c>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177" t="s">
        <v>925</v>
      </c>
      <c r="BZ315" s="80"/>
      <c r="CA315" s="80"/>
      <c r="CB315" s="80"/>
      <c r="CC315" s="80"/>
      <c r="CD315" s="80"/>
      <c r="CE315" s="80"/>
      <c r="CF315" s="80"/>
      <c r="CG315" s="80"/>
    </row>
    <row r="316" spans="1:85" ht="14.5" customHeight="1">
      <c r="A316" s="85" t="s">
        <v>3786</v>
      </c>
      <c r="B316" s="85">
        <v>312</v>
      </c>
      <c r="C316" s="80" t="s">
        <v>3717</v>
      </c>
      <c r="D316" s="80" t="s">
        <v>3893</v>
      </c>
      <c r="E316" s="177" t="s">
        <v>1041</v>
      </c>
      <c r="F316" s="177" t="s">
        <v>3516</v>
      </c>
      <c r="G316" t="s">
        <v>224</v>
      </c>
      <c r="H316" s="80"/>
      <c r="I316" t="s">
        <v>1106</v>
      </c>
      <c r="J316" s="207"/>
      <c r="K316" s="80"/>
      <c r="L316" s="80" t="s">
        <v>3789</v>
      </c>
      <c r="M316" t="s">
        <v>4211</v>
      </c>
      <c r="N316" s="80"/>
      <c r="O316" t="s">
        <v>4165</v>
      </c>
      <c r="P316" s="80" t="s">
        <v>3872</v>
      </c>
      <c r="Q316" s="80"/>
      <c r="R316" s="80"/>
      <c r="S316" s="80" t="s">
        <v>3812</v>
      </c>
      <c r="T316" s="178" t="str" cm="1">
        <f t="array" ref="T31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16" s="186">
        <v>10.69</v>
      </c>
      <c r="V316" s="207"/>
      <c r="W316" s="80"/>
      <c r="X316" s="80"/>
      <c r="Y316" s="80"/>
      <c r="Z316" s="80"/>
      <c r="AA316" s="80"/>
      <c r="AB316" s="80"/>
      <c r="AC316" s="80"/>
      <c r="AD316" s="80"/>
      <c r="AE316" s="80"/>
      <c r="AF316" s="80"/>
      <c r="AG316" s="80"/>
      <c r="AH316" s="80"/>
      <c r="AI316" s="80"/>
      <c r="AJ316" s="80"/>
      <c r="AK316" s="80"/>
      <c r="AL316" s="80"/>
      <c r="AM316" s="80"/>
      <c r="AN316" s="80"/>
      <c r="AO316" s="80"/>
      <c r="AP316" s="80" t="s">
        <v>27</v>
      </c>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177" t="s">
        <v>925</v>
      </c>
      <c r="BZ316" s="80"/>
      <c r="CA316" s="80"/>
      <c r="CB316" s="80"/>
      <c r="CC316" s="80"/>
      <c r="CD316" s="80"/>
      <c r="CE316" s="80"/>
      <c r="CF316" s="80"/>
      <c r="CG316" s="80"/>
    </row>
    <row r="317" spans="1:85" ht="14.5" customHeight="1">
      <c r="A317" s="85" t="s">
        <v>3787</v>
      </c>
      <c r="B317" s="85">
        <v>313</v>
      </c>
      <c r="C317" s="80" t="s">
        <v>3722</v>
      </c>
      <c r="D317" s="80" t="s">
        <v>3898</v>
      </c>
      <c r="E317" s="176" t="s">
        <v>4213</v>
      </c>
      <c r="F317" s="177" t="s">
        <v>4246</v>
      </c>
      <c r="G317" s="181" t="s">
        <v>224</v>
      </c>
      <c r="H317" s="80"/>
      <c r="I317" t="s">
        <v>1106</v>
      </c>
      <c r="J317" s="207"/>
      <c r="K317" s="80"/>
      <c r="L317" s="80" t="s">
        <v>3790</v>
      </c>
      <c r="M317" t="s">
        <v>4211</v>
      </c>
      <c r="N317" s="80"/>
      <c r="O317" s="80"/>
      <c r="P317" s="80" t="s">
        <v>3873</v>
      </c>
      <c r="Q317" s="80"/>
      <c r="R317" s="80"/>
      <c r="S317" s="80" t="s">
        <v>3817</v>
      </c>
      <c r="T317" s="181" t="s">
        <v>471</v>
      </c>
      <c r="U317" s="180" t="s">
        <v>471</v>
      </c>
      <c r="V317" s="207"/>
      <c r="W317" s="80"/>
      <c r="X317" s="80"/>
      <c r="Y317" s="80"/>
      <c r="Z317" s="80"/>
      <c r="AA317" s="80"/>
      <c r="AB317" s="80"/>
      <c r="AC317" s="80"/>
      <c r="AD317" s="80"/>
      <c r="AE317" s="80"/>
      <c r="AF317" s="80"/>
      <c r="AG317" s="80"/>
      <c r="AH317" s="80"/>
      <c r="AI317" s="80"/>
      <c r="AJ317" s="80"/>
      <c r="AK317" s="80"/>
      <c r="AL317" s="80"/>
      <c r="AM317" s="80"/>
      <c r="AN317" s="80"/>
      <c r="AO317" s="80"/>
      <c r="AP317" s="80" t="s">
        <v>3884</v>
      </c>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0"/>
      <c r="CB317" s="80"/>
      <c r="CC317" s="80"/>
      <c r="CD317" s="80"/>
      <c r="CE317" s="80"/>
      <c r="CF317" s="80"/>
      <c r="CG317" s="80"/>
    </row>
    <row r="318" spans="1:85" ht="14.5" customHeight="1">
      <c r="A318" s="85" t="s">
        <v>3787</v>
      </c>
      <c r="B318" s="85">
        <v>314</v>
      </c>
      <c r="C318" s="80" t="s">
        <v>3723</v>
      </c>
      <c r="D318" s="80" t="s">
        <v>3899</v>
      </c>
      <c r="E318" s="176" t="s">
        <v>4213</v>
      </c>
      <c r="F318" s="177" t="s">
        <v>4246</v>
      </c>
      <c r="G318" t="s">
        <v>224</v>
      </c>
      <c r="H318" s="80"/>
      <c r="I318" t="s">
        <v>1106</v>
      </c>
      <c r="J318" s="207"/>
      <c r="K318" s="80"/>
      <c r="L318" s="80" t="s">
        <v>3791</v>
      </c>
      <c r="M318" t="s">
        <v>4211</v>
      </c>
      <c r="N318" s="80"/>
      <c r="O318" t="s">
        <v>4165</v>
      </c>
      <c r="P318" s="80" t="s">
        <v>3868</v>
      </c>
      <c r="Q318" s="80"/>
      <c r="R318" s="80"/>
      <c r="S318" s="80" t="s">
        <v>3818</v>
      </c>
      <c r="T318" s="178" t="str" cm="1">
        <f t="array" ref="T31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18" s="186">
        <v>389</v>
      </c>
      <c r="V318" s="207"/>
      <c r="W318" s="80"/>
      <c r="X318" s="80"/>
      <c r="Y318" s="80"/>
      <c r="Z318" s="80"/>
      <c r="AA318" s="80"/>
      <c r="AB318" s="80"/>
      <c r="AC318" s="80"/>
      <c r="AD318" s="80"/>
      <c r="AE318" s="80"/>
      <c r="AF318" s="80"/>
      <c r="AG318" s="80"/>
      <c r="AH318" s="80"/>
      <c r="AI318" s="80"/>
      <c r="AJ318" s="80"/>
      <c r="AK318" s="80"/>
      <c r="AL318" s="80"/>
      <c r="AM318" s="80"/>
      <c r="AN318" s="80"/>
      <c r="AO318" s="80"/>
      <c r="AP318" s="80" t="s">
        <v>3884</v>
      </c>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0"/>
      <c r="CB318" s="80"/>
      <c r="CC318" s="80"/>
      <c r="CD318" s="80"/>
      <c r="CE318" s="80"/>
      <c r="CF318" s="80"/>
      <c r="CG318" s="80"/>
    </row>
    <row r="319" spans="1:85" ht="14.5" customHeight="1">
      <c r="A319" s="85" t="s">
        <v>3787</v>
      </c>
      <c r="B319" s="85">
        <v>315</v>
      </c>
      <c r="C319" s="80" t="s">
        <v>3720</v>
      </c>
      <c r="D319" s="80" t="s">
        <v>3896</v>
      </c>
      <c r="E319" s="177" t="s">
        <v>1041</v>
      </c>
      <c r="F319" s="177" t="s">
        <v>3516</v>
      </c>
      <c r="G319" t="s">
        <v>224</v>
      </c>
      <c r="H319" s="80"/>
      <c r="I319" t="s">
        <v>1106</v>
      </c>
      <c r="J319" s="207"/>
      <c r="K319" s="80"/>
      <c r="L319" s="80" t="s">
        <v>3790</v>
      </c>
      <c r="M319" t="s">
        <v>4211</v>
      </c>
      <c r="N319" s="80"/>
      <c r="O319" t="s">
        <v>4165</v>
      </c>
      <c r="P319" s="80" t="s">
        <v>2919</v>
      </c>
      <c r="Q319" s="80"/>
      <c r="R319" s="80"/>
      <c r="S319" s="80" t="s">
        <v>3815</v>
      </c>
      <c r="T319" s="178" t="str" cm="1">
        <f t="array" ref="T31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19" s="186">
        <v>225</v>
      </c>
      <c r="V319" s="207"/>
      <c r="W319" s="80"/>
      <c r="X319" s="80"/>
      <c r="Y319" s="80"/>
      <c r="Z319" s="80"/>
      <c r="AA319" s="80"/>
      <c r="AB319" s="80"/>
      <c r="AC319" s="80"/>
      <c r="AD319" s="80"/>
      <c r="AE319" s="80"/>
      <c r="AF319" s="80"/>
      <c r="AG319" s="80"/>
      <c r="AH319" s="80"/>
      <c r="AI319" s="80"/>
      <c r="AJ319" s="80"/>
      <c r="AK319" s="80"/>
      <c r="AL319" s="80"/>
      <c r="AM319" s="80"/>
      <c r="AN319" s="80"/>
      <c r="AO319" s="80"/>
      <c r="AP319" s="175" t="s">
        <v>45</v>
      </c>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177" t="s">
        <v>925</v>
      </c>
      <c r="BZ319" s="80"/>
      <c r="CA319" s="80"/>
      <c r="CB319" s="80"/>
      <c r="CC319" s="80"/>
      <c r="CD319" s="80"/>
      <c r="CE319" s="80"/>
      <c r="CF319" s="80"/>
      <c r="CG319" s="80"/>
    </row>
    <row r="320" spans="1:85" ht="14.5" customHeight="1">
      <c r="A320" s="85" t="s">
        <v>3787</v>
      </c>
      <c r="B320" s="85">
        <v>316</v>
      </c>
      <c r="C320" s="80" t="s">
        <v>3725</v>
      </c>
      <c r="D320" s="80" t="s">
        <v>3901</v>
      </c>
      <c r="E320" s="176" t="s">
        <v>4213</v>
      </c>
      <c r="F320" s="177" t="s">
        <v>4246</v>
      </c>
      <c r="G320" s="181" t="s">
        <v>4151</v>
      </c>
      <c r="H320" s="80"/>
      <c r="I320" t="s">
        <v>1106</v>
      </c>
      <c r="J320" s="207"/>
      <c r="K320" s="80"/>
      <c r="L320" s="80" t="s">
        <v>3793</v>
      </c>
      <c r="M320" t="s">
        <v>4211</v>
      </c>
      <c r="N320" s="80"/>
      <c r="O320" s="80"/>
      <c r="P320" s="80" t="s">
        <v>3874</v>
      </c>
      <c r="Q320" s="80"/>
      <c r="R320" s="80"/>
      <c r="S320" s="80" t="s">
        <v>3820</v>
      </c>
      <c r="T320" s="181" t="s">
        <v>471</v>
      </c>
      <c r="U320" s="180" t="s">
        <v>471</v>
      </c>
      <c r="V320" s="207"/>
      <c r="W320" s="80"/>
      <c r="X320" s="80"/>
      <c r="Y320" s="80"/>
      <c r="Z320" s="80"/>
      <c r="AA320" s="80"/>
      <c r="AB320" s="80"/>
      <c r="AC320" s="80"/>
      <c r="AD320" s="80"/>
      <c r="AE320" s="80"/>
      <c r="AF320" s="80"/>
      <c r="AG320" s="80"/>
      <c r="AH320" s="80"/>
      <c r="AI320" s="80"/>
      <c r="AJ320" s="80"/>
      <c r="AK320" s="80"/>
      <c r="AL320" s="80"/>
      <c r="AM320" s="80"/>
      <c r="AN320" s="80"/>
      <c r="AO320" s="80"/>
      <c r="AP320" s="80" t="s">
        <v>3884</v>
      </c>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0"/>
      <c r="CB320" s="80"/>
      <c r="CC320" s="80"/>
      <c r="CD320" s="80"/>
      <c r="CE320" s="80"/>
      <c r="CF320" s="80"/>
      <c r="CG320" s="80"/>
    </row>
    <row r="321" spans="1:85" ht="14.5" customHeight="1">
      <c r="A321" s="85" t="s">
        <v>3787</v>
      </c>
      <c r="B321" s="85">
        <v>317</v>
      </c>
      <c r="C321" s="80" t="s">
        <v>3726</v>
      </c>
      <c r="D321" s="80" t="s">
        <v>3902</v>
      </c>
      <c r="E321" s="176" t="s">
        <v>4213</v>
      </c>
      <c r="F321" s="177" t="s">
        <v>4246</v>
      </c>
      <c r="G321" s="181" t="s">
        <v>4151</v>
      </c>
      <c r="H321" s="80"/>
      <c r="I321" t="s">
        <v>1106</v>
      </c>
      <c r="J321" s="207"/>
      <c r="K321" s="80"/>
      <c r="L321" s="80" t="s">
        <v>1106</v>
      </c>
      <c r="M321" t="s">
        <v>4211</v>
      </c>
      <c r="N321" s="80"/>
      <c r="O321" s="80"/>
      <c r="P321" s="80" t="s">
        <v>3874</v>
      </c>
      <c r="Q321" s="80"/>
      <c r="R321" s="80"/>
      <c r="S321" s="80" t="s">
        <v>3821</v>
      </c>
      <c r="T321" s="178" t="str" cm="1">
        <f t="array" ref="T32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21" s="186">
        <v>14</v>
      </c>
      <c r="V321" s="207"/>
      <c r="W321" s="80"/>
      <c r="X321" s="80"/>
      <c r="Y321" s="80"/>
      <c r="Z321" s="80"/>
      <c r="AA321" s="80"/>
      <c r="AB321" s="80"/>
      <c r="AC321" s="80"/>
      <c r="AD321" s="80"/>
      <c r="AE321" s="80"/>
      <c r="AF321" s="80"/>
      <c r="AG321" s="80"/>
      <c r="AH321" s="80"/>
      <c r="AI321" s="80"/>
      <c r="AJ321" s="80"/>
      <c r="AK321" s="80"/>
      <c r="AL321" s="80"/>
      <c r="AM321" s="80"/>
      <c r="AN321" s="80"/>
      <c r="AO321" s="80"/>
      <c r="AP321" s="80" t="s">
        <v>3884</v>
      </c>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0"/>
      <c r="CB321" s="80"/>
      <c r="CC321" s="80"/>
      <c r="CD321" s="80"/>
      <c r="CE321" s="80"/>
      <c r="CF321" s="80"/>
      <c r="CG321" s="80"/>
    </row>
    <row r="322" spans="1:85" ht="14.5" customHeight="1">
      <c r="A322" s="85" t="s">
        <v>3787</v>
      </c>
      <c r="B322" s="85">
        <v>318</v>
      </c>
      <c r="C322" s="80" t="s">
        <v>3721</v>
      </c>
      <c r="D322" s="80" t="s">
        <v>3897</v>
      </c>
      <c r="E322" s="177" t="s">
        <v>1041</v>
      </c>
      <c r="F322" s="177" t="s">
        <v>3516</v>
      </c>
      <c r="G322" t="s">
        <v>224</v>
      </c>
      <c r="H322" s="80"/>
      <c r="I322" t="s">
        <v>1106</v>
      </c>
      <c r="J322" s="207"/>
      <c r="K322" s="80"/>
      <c r="L322" s="80" t="s">
        <v>3790</v>
      </c>
      <c r="M322" t="s">
        <v>4211</v>
      </c>
      <c r="N322" s="80"/>
      <c r="O322" t="s">
        <v>4165</v>
      </c>
      <c r="P322" s="80" t="s">
        <v>3871</v>
      </c>
      <c r="Q322" s="80"/>
      <c r="R322" s="80"/>
      <c r="S322" s="80" t="s">
        <v>3816</v>
      </c>
      <c r="T322" s="178" t="str" cm="1">
        <f t="array" ref="T32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22" s="186">
        <v>300</v>
      </c>
      <c r="V322" s="207"/>
      <c r="W322" s="80"/>
      <c r="X322" s="80"/>
      <c r="Y322" s="80"/>
      <c r="Z322" s="80"/>
      <c r="AA322" s="80"/>
      <c r="AB322" s="80"/>
      <c r="AC322" s="80"/>
      <c r="AD322" s="80"/>
      <c r="AE322" s="80"/>
      <c r="AF322" s="80"/>
      <c r="AG322" s="80"/>
      <c r="AH322" s="80"/>
      <c r="AI322" s="80"/>
      <c r="AJ322" s="80"/>
      <c r="AK322" s="80"/>
      <c r="AL322" s="80"/>
      <c r="AM322" s="80"/>
      <c r="AN322" s="80"/>
      <c r="AO322" s="80"/>
      <c r="AP322" s="80" t="s">
        <v>3885</v>
      </c>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177" t="s">
        <v>925</v>
      </c>
      <c r="BZ322" s="80"/>
      <c r="CA322" s="80"/>
      <c r="CB322" s="80"/>
      <c r="CC322" s="80"/>
      <c r="CD322" s="80"/>
      <c r="CE322" s="80"/>
      <c r="CF322" s="80"/>
      <c r="CG322" s="80"/>
    </row>
    <row r="323" spans="1:85" ht="14.5" customHeight="1">
      <c r="A323" s="85" t="s">
        <v>3786</v>
      </c>
      <c r="B323" s="85">
        <v>319</v>
      </c>
      <c r="C323" s="80" t="s">
        <v>3724</v>
      </c>
      <c r="D323" s="80" t="s">
        <v>3900</v>
      </c>
      <c r="E323" s="177" t="s">
        <v>1041</v>
      </c>
      <c r="F323" s="177" t="s">
        <v>3516</v>
      </c>
      <c r="G323" t="s">
        <v>224</v>
      </c>
      <c r="H323" s="80"/>
      <c r="I323" t="s">
        <v>1106</v>
      </c>
      <c r="J323" s="207"/>
      <c r="K323" s="80"/>
      <c r="L323" s="80" t="s">
        <v>3792</v>
      </c>
      <c r="M323" t="s">
        <v>4211</v>
      </c>
      <c r="N323" s="80"/>
      <c r="O323" t="s">
        <v>4165</v>
      </c>
      <c r="P323" s="80" t="s">
        <v>3872</v>
      </c>
      <c r="Q323" s="80"/>
      <c r="R323" s="80"/>
      <c r="S323" s="80" t="s">
        <v>3819</v>
      </c>
      <c r="T323" s="178" t="str" cm="1">
        <f t="array" ref="T32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23" s="186">
        <v>55</v>
      </c>
      <c r="V323" s="207"/>
      <c r="W323" s="80"/>
      <c r="X323" s="80"/>
      <c r="Y323" s="80"/>
      <c r="Z323" s="80"/>
      <c r="AA323" s="80"/>
      <c r="AB323" s="80"/>
      <c r="AC323" s="80"/>
      <c r="AD323" s="80"/>
      <c r="AE323" s="80"/>
      <c r="AF323" s="80"/>
      <c r="AG323" s="80"/>
      <c r="AH323" s="80"/>
      <c r="AI323" s="80"/>
      <c r="AJ323" s="80"/>
      <c r="AK323" s="80"/>
      <c r="AL323" s="80"/>
      <c r="AM323" s="80"/>
      <c r="AN323" s="80"/>
      <c r="AO323" s="80"/>
      <c r="AP323" s="80" t="s">
        <v>3885</v>
      </c>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177" t="s">
        <v>925</v>
      </c>
      <c r="BZ323" s="80"/>
      <c r="CA323" s="80"/>
      <c r="CB323" s="80"/>
      <c r="CC323" s="80"/>
      <c r="CD323" s="80"/>
      <c r="CE323" s="80"/>
      <c r="CF323" s="80"/>
      <c r="CG323" s="80"/>
    </row>
    <row r="324" spans="1:85" ht="14.5" customHeight="1">
      <c r="A324" s="85" t="s">
        <v>3786</v>
      </c>
      <c r="B324" s="85">
        <v>320</v>
      </c>
      <c r="C324" s="80" t="s">
        <v>3729</v>
      </c>
      <c r="D324" s="80" t="s">
        <v>3905</v>
      </c>
      <c r="E324" s="176" t="s">
        <v>4213</v>
      </c>
      <c r="F324" s="177" t="s">
        <v>4246</v>
      </c>
      <c r="G324" t="s">
        <v>224</v>
      </c>
      <c r="H324" s="80"/>
      <c r="I324" t="s">
        <v>1106</v>
      </c>
      <c r="J324" s="207"/>
      <c r="K324" s="80"/>
      <c r="L324" s="80" t="s">
        <v>3792</v>
      </c>
      <c r="M324" t="s">
        <v>4211</v>
      </c>
      <c r="N324" s="80"/>
      <c r="O324" t="s">
        <v>4165</v>
      </c>
      <c r="P324" s="80" t="s">
        <v>3869</v>
      </c>
      <c r="Q324" s="80"/>
      <c r="R324" s="80"/>
      <c r="S324" s="80" t="s">
        <v>3824</v>
      </c>
      <c r="T324" s="178" t="str" cm="1">
        <f t="array" ref="T32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24" s="186">
        <v>10</v>
      </c>
      <c r="V324" s="207"/>
      <c r="W324" s="80"/>
      <c r="X324" s="80"/>
      <c r="Y324" s="80"/>
      <c r="Z324" s="80"/>
      <c r="AA324" s="80"/>
      <c r="AB324" s="80"/>
      <c r="AC324" s="80"/>
      <c r="AD324" s="80"/>
      <c r="AE324" s="80"/>
      <c r="AF324" s="80"/>
      <c r="AG324" s="80"/>
      <c r="AH324" s="80"/>
      <c r="AI324" s="80"/>
      <c r="AJ324" s="80"/>
      <c r="AK324" s="80"/>
      <c r="AL324" s="80"/>
      <c r="AM324" s="80"/>
      <c r="AN324" s="80"/>
      <c r="AO324" s="80"/>
      <c r="AP324" s="80" t="s">
        <v>27</v>
      </c>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0"/>
      <c r="CB324" s="80"/>
      <c r="CC324" s="80"/>
      <c r="CD324" s="80"/>
      <c r="CE324" s="80"/>
      <c r="CF324" s="80"/>
      <c r="CG324" s="80"/>
    </row>
    <row r="325" spans="1:85" ht="14.5" customHeight="1">
      <c r="A325" s="85" t="s">
        <v>3786</v>
      </c>
      <c r="B325" s="85">
        <v>321</v>
      </c>
      <c r="C325" s="80" t="s">
        <v>3730</v>
      </c>
      <c r="D325" s="80" t="s">
        <v>3906</v>
      </c>
      <c r="E325" s="176" t="s">
        <v>4213</v>
      </c>
      <c r="F325" s="177" t="s">
        <v>4246</v>
      </c>
      <c r="G325" s="181" t="s">
        <v>237</v>
      </c>
      <c r="H325" s="80"/>
      <c r="I325" t="s">
        <v>1106</v>
      </c>
      <c r="J325" s="207"/>
      <c r="K325" s="80"/>
      <c r="L325" s="80" t="s">
        <v>3792</v>
      </c>
      <c r="M325" t="s">
        <v>4211</v>
      </c>
      <c r="N325" s="80"/>
      <c r="O325" s="80"/>
      <c r="P325" s="80" t="s">
        <v>3875</v>
      </c>
      <c r="Q325" s="80"/>
      <c r="R325" s="80"/>
      <c r="S325" s="80" t="s">
        <v>3825</v>
      </c>
      <c r="T325" s="178" t="str" cm="1">
        <f t="array" ref="T32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25" s="186">
        <v>10</v>
      </c>
      <c r="V325" s="207"/>
      <c r="W325" s="80"/>
      <c r="X325" s="80"/>
      <c r="Y325" s="80"/>
      <c r="Z325" s="80"/>
      <c r="AA325" s="80"/>
      <c r="AB325" s="80"/>
      <c r="AC325" s="80"/>
      <c r="AD325" s="80"/>
      <c r="AE325" s="80"/>
      <c r="AF325" s="80"/>
      <c r="AG325" s="80"/>
      <c r="AH325" s="80"/>
      <c r="AI325" s="80"/>
      <c r="AJ325" s="80"/>
      <c r="AK325" s="80"/>
      <c r="AL325" s="80"/>
      <c r="AM325" s="80"/>
      <c r="AN325" s="80"/>
      <c r="AO325" s="80"/>
      <c r="AP325" s="80" t="s">
        <v>3884</v>
      </c>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0"/>
      <c r="CB325" s="80"/>
      <c r="CC325" s="80"/>
      <c r="CD325" s="80"/>
      <c r="CE325" s="80"/>
      <c r="CF325" s="80"/>
      <c r="CG325" s="80"/>
    </row>
    <row r="326" spans="1:85" ht="14.5" customHeight="1">
      <c r="A326" s="85" t="s">
        <v>3787</v>
      </c>
      <c r="B326" s="85">
        <v>322</v>
      </c>
      <c r="C326" s="80" t="s">
        <v>3731</v>
      </c>
      <c r="D326" s="80" t="s">
        <v>3907</v>
      </c>
      <c r="E326" s="176" t="s">
        <v>4213</v>
      </c>
      <c r="F326" s="177" t="s">
        <v>4246</v>
      </c>
      <c r="G326" s="181" t="s">
        <v>224</v>
      </c>
      <c r="H326" s="80"/>
      <c r="I326" t="s">
        <v>1106</v>
      </c>
      <c r="J326" s="207"/>
      <c r="K326" s="80"/>
      <c r="L326" s="80" t="s">
        <v>3792</v>
      </c>
      <c r="M326" t="s">
        <v>4211</v>
      </c>
      <c r="N326" s="80"/>
      <c r="O326" s="80"/>
      <c r="P326" s="80" t="s">
        <v>3876</v>
      </c>
      <c r="Q326" s="80"/>
      <c r="R326" s="80"/>
      <c r="S326" s="80" t="s">
        <v>3826</v>
      </c>
      <c r="T326" s="178" t="str" cm="1">
        <f t="array" ref="T32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26" s="186">
        <v>263</v>
      </c>
      <c r="V326" s="207"/>
      <c r="W326" s="80"/>
      <c r="X326" s="80"/>
      <c r="Y326" s="80"/>
      <c r="Z326" s="80"/>
      <c r="AA326" s="80"/>
      <c r="AB326" s="80"/>
      <c r="AC326" s="80"/>
      <c r="AD326" s="80"/>
      <c r="AE326" s="80"/>
      <c r="AF326" s="80"/>
      <c r="AG326" s="80"/>
      <c r="AH326" s="80"/>
      <c r="AI326" s="80"/>
      <c r="AJ326" s="80"/>
      <c r="AK326" s="80"/>
      <c r="AL326" s="80"/>
      <c r="AM326" s="80"/>
      <c r="AN326" s="80"/>
      <c r="AO326" s="80"/>
      <c r="AP326" s="80" t="s">
        <v>3884</v>
      </c>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0"/>
      <c r="CB326" s="80"/>
      <c r="CC326" s="80"/>
      <c r="CD326" s="80"/>
      <c r="CE326" s="80"/>
      <c r="CF326" s="80"/>
      <c r="CG326" s="80"/>
    </row>
    <row r="327" spans="1:85" ht="14.5" customHeight="1">
      <c r="A327" s="85" t="s">
        <v>3786</v>
      </c>
      <c r="B327" s="85">
        <v>323</v>
      </c>
      <c r="C327" s="80" t="s">
        <v>3732</v>
      </c>
      <c r="D327" s="80" t="s">
        <v>3908</v>
      </c>
      <c r="E327" s="176" t="s">
        <v>4213</v>
      </c>
      <c r="F327" s="177" t="s">
        <v>4246</v>
      </c>
      <c r="G327" t="s">
        <v>224</v>
      </c>
      <c r="H327" s="80"/>
      <c r="I327" t="s">
        <v>1106</v>
      </c>
      <c r="J327" s="207"/>
      <c r="K327" s="80"/>
      <c r="L327" s="80" t="s">
        <v>3792</v>
      </c>
      <c r="M327" t="s">
        <v>4211</v>
      </c>
      <c r="N327" s="80"/>
      <c r="O327" t="s">
        <v>4165</v>
      </c>
      <c r="P327" s="80" t="s">
        <v>2919</v>
      </c>
      <c r="Q327" s="80"/>
      <c r="R327" s="80"/>
      <c r="S327" s="80" t="s">
        <v>3827</v>
      </c>
      <c r="T327" s="178" t="str" cm="1">
        <f t="array" ref="T32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27" s="186">
        <v>19</v>
      </c>
      <c r="V327" s="207"/>
      <c r="W327" s="80"/>
      <c r="X327" s="80"/>
      <c r="Y327" s="80"/>
      <c r="Z327" s="80"/>
      <c r="AA327" s="80"/>
      <c r="AB327" s="80"/>
      <c r="AC327" s="80"/>
      <c r="AD327" s="80"/>
      <c r="AE327" s="80"/>
      <c r="AF327" s="80"/>
      <c r="AG327" s="80"/>
      <c r="AH327" s="80"/>
      <c r="AI327" s="80"/>
      <c r="AJ327" s="80"/>
      <c r="AK327" s="80"/>
      <c r="AL327" s="80"/>
      <c r="AM327" s="80"/>
      <c r="AN327" s="80"/>
      <c r="AO327" s="80"/>
      <c r="AP327" s="80" t="s">
        <v>3884</v>
      </c>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0"/>
      <c r="CB327" s="80"/>
      <c r="CC327" s="80"/>
      <c r="CD327" s="80"/>
      <c r="CE327" s="80"/>
      <c r="CF327" s="80"/>
      <c r="CG327" s="80"/>
    </row>
    <row r="328" spans="1:85" ht="14.5" customHeight="1">
      <c r="A328" s="85" t="s">
        <v>3786</v>
      </c>
      <c r="B328" s="85">
        <v>324</v>
      </c>
      <c r="C328" s="80" t="s">
        <v>3727</v>
      </c>
      <c r="D328" s="80" t="s">
        <v>3903</v>
      </c>
      <c r="E328" s="177" t="s">
        <v>1041</v>
      </c>
      <c r="F328" s="177" t="s">
        <v>3515</v>
      </c>
      <c r="G328" t="s">
        <v>224</v>
      </c>
      <c r="H328" s="80"/>
      <c r="I328" t="s">
        <v>1106</v>
      </c>
      <c r="J328" s="207"/>
      <c r="K328" s="80"/>
      <c r="L328" s="80" t="s">
        <v>3792</v>
      </c>
      <c r="M328" t="s">
        <v>4211</v>
      </c>
      <c r="N328" s="80"/>
      <c r="O328" t="s">
        <v>4165</v>
      </c>
      <c r="P328" s="80" t="s">
        <v>3871</v>
      </c>
      <c r="Q328" s="80"/>
      <c r="R328" s="80"/>
      <c r="S328" s="80" t="s">
        <v>3822</v>
      </c>
      <c r="T328" s="178" t="str" cm="1">
        <f t="array" ref="T32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28" s="186">
        <v>70</v>
      </c>
      <c r="V328" s="207"/>
      <c r="W328" s="80"/>
      <c r="X328" s="80"/>
      <c r="Y328" s="80"/>
      <c r="Z328" s="80"/>
      <c r="AA328" s="80"/>
      <c r="AB328" s="80"/>
      <c r="AC328" s="80"/>
      <c r="AD328" s="80"/>
      <c r="AE328" s="80"/>
      <c r="AF328" s="80"/>
      <c r="AG328" s="80"/>
      <c r="AH328" s="80"/>
      <c r="AI328" s="80"/>
      <c r="AJ328" s="80"/>
      <c r="AK328" s="80"/>
      <c r="AL328" s="80"/>
      <c r="AM328" s="80"/>
      <c r="AN328" s="80"/>
      <c r="AO328" s="80"/>
      <c r="AP328" s="80" t="s">
        <v>3885</v>
      </c>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177" t="s">
        <v>925</v>
      </c>
      <c r="BZ328" s="80"/>
      <c r="CA328" s="80"/>
      <c r="CB328" s="80"/>
      <c r="CC328" s="80"/>
      <c r="CD328" s="80"/>
      <c r="CE328" s="80"/>
      <c r="CF328" s="80"/>
      <c r="CG328" s="80"/>
    </row>
    <row r="329" spans="1:85" ht="14.5" customHeight="1">
      <c r="A329" s="85" t="s">
        <v>3786</v>
      </c>
      <c r="B329" s="85">
        <v>325</v>
      </c>
      <c r="C329" s="80" t="s">
        <v>3734</v>
      </c>
      <c r="D329" s="80" t="s">
        <v>3910</v>
      </c>
      <c r="E329" s="177" t="s">
        <v>1041</v>
      </c>
      <c r="F329" s="177" t="s">
        <v>3785</v>
      </c>
      <c r="G329" s="181" t="s">
        <v>4151</v>
      </c>
      <c r="H329" s="80"/>
      <c r="I329" t="s">
        <v>1106</v>
      </c>
      <c r="J329" s="207"/>
      <c r="K329" s="80"/>
      <c r="L329" s="80" t="s">
        <v>3794</v>
      </c>
      <c r="M329" t="s">
        <v>4211</v>
      </c>
      <c r="N329" s="80"/>
      <c r="O329" s="80"/>
      <c r="P329" s="80" t="s">
        <v>3877</v>
      </c>
      <c r="Q329" s="80"/>
      <c r="R329" s="80"/>
      <c r="S329" s="80" t="s">
        <v>3829</v>
      </c>
      <c r="T329" s="178" t="str" cm="1">
        <f t="array" ref="T32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29" s="186">
        <v>34</v>
      </c>
      <c r="V329" s="207"/>
      <c r="W329" s="80"/>
      <c r="X329" s="80"/>
      <c r="Y329" s="80"/>
      <c r="Z329" s="80"/>
      <c r="AA329" s="80"/>
      <c r="AB329" s="80"/>
      <c r="AC329" s="80"/>
      <c r="AD329" s="80"/>
      <c r="AE329" s="80"/>
      <c r="AF329" s="80"/>
      <c r="AG329" s="80"/>
      <c r="AH329" s="80"/>
      <c r="AI329" s="80"/>
      <c r="AJ329" s="80"/>
      <c r="AK329" s="80"/>
      <c r="AL329" s="80"/>
      <c r="AM329" s="80"/>
      <c r="AN329" s="80"/>
      <c r="AO329" s="80"/>
      <c r="AP329" s="80" t="s">
        <v>27</v>
      </c>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0"/>
      <c r="CB329" s="80"/>
      <c r="CC329" s="80"/>
      <c r="CD329" s="80"/>
      <c r="CE329" s="80"/>
      <c r="CF329" s="80"/>
      <c r="CG329" s="80"/>
    </row>
    <row r="330" spans="1:85" ht="14.5" customHeight="1">
      <c r="A330" s="85" t="s">
        <v>3786</v>
      </c>
      <c r="B330" s="85">
        <v>326</v>
      </c>
      <c r="C330" s="80" t="s">
        <v>3735</v>
      </c>
      <c r="D330" s="80" t="s">
        <v>3911</v>
      </c>
      <c r="E330" s="176" t="s">
        <v>4213</v>
      </c>
      <c r="F330" s="177" t="s">
        <v>4246</v>
      </c>
      <c r="G330" t="s">
        <v>224</v>
      </c>
      <c r="H330" s="80"/>
      <c r="I330" t="s">
        <v>1106</v>
      </c>
      <c r="J330" s="207"/>
      <c r="K330" s="80"/>
      <c r="L330" s="80" t="s">
        <v>3794</v>
      </c>
      <c r="M330" t="s">
        <v>4211</v>
      </c>
      <c r="N330" s="80"/>
      <c r="O330" t="s">
        <v>4165</v>
      </c>
      <c r="P330" s="80" t="s">
        <v>3871</v>
      </c>
      <c r="Q330" s="80"/>
      <c r="R330" s="80"/>
      <c r="S330" s="80"/>
      <c r="T330" s="178" t="str" cm="1">
        <f t="array" ref="T33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30" s="186">
        <v>55.6</v>
      </c>
      <c r="V330" s="207"/>
      <c r="W330" s="80"/>
      <c r="X330" s="80"/>
      <c r="Y330" s="80"/>
      <c r="Z330" s="80"/>
      <c r="AA330" s="80"/>
      <c r="AB330" s="80"/>
      <c r="AC330" s="80"/>
      <c r="AD330" s="80"/>
      <c r="AE330" s="80"/>
      <c r="AF330" s="80"/>
      <c r="AG330" s="80"/>
      <c r="AH330" s="80"/>
      <c r="AI330" s="80"/>
      <c r="AJ330" s="80"/>
      <c r="AK330" s="80"/>
      <c r="AL330" s="80"/>
      <c r="AM330" s="80"/>
      <c r="AN330" s="80"/>
      <c r="AO330" s="80"/>
      <c r="AP330" s="80" t="s">
        <v>27</v>
      </c>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80"/>
      <c r="BU330" s="80"/>
      <c r="BV330" s="80"/>
      <c r="BW330" s="80"/>
      <c r="BX330" s="80"/>
      <c r="BY330" s="80"/>
      <c r="BZ330" s="80"/>
      <c r="CA330" s="80"/>
      <c r="CB330" s="80"/>
      <c r="CC330" s="80"/>
      <c r="CD330" s="80"/>
      <c r="CE330" s="80"/>
      <c r="CF330" s="80"/>
      <c r="CG330" s="80"/>
    </row>
    <row r="331" spans="1:85" ht="14.5" customHeight="1">
      <c r="A331" s="85" t="s">
        <v>3786</v>
      </c>
      <c r="B331" s="85">
        <v>327</v>
      </c>
      <c r="C331" s="80" t="s">
        <v>3736</v>
      </c>
      <c r="D331" s="80" t="s">
        <v>3912</v>
      </c>
      <c r="E331" s="176" t="s">
        <v>4213</v>
      </c>
      <c r="F331" s="177" t="s">
        <v>4246</v>
      </c>
      <c r="G331" t="s">
        <v>224</v>
      </c>
      <c r="H331" s="80"/>
      <c r="I331" t="s">
        <v>1106</v>
      </c>
      <c r="J331" s="207"/>
      <c r="K331" s="80"/>
      <c r="L331" s="80" t="s">
        <v>3794</v>
      </c>
      <c r="M331" t="s">
        <v>4211</v>
      </c>
      <c r="N331" s="80"/>
      <c r="O331" t="s">
        <v>4165</v>
      </c>
      <c r="P331" s="80" t="s">
        <v>3868</v>
      </c>
      <c r="Q331" s="80"/>
      <c r="R331" s="80"/>
      <c r="S331" s="80"/>
      <c r="T331" s="178" t="str" cm="1">
        <f t="array" ref="T33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31" s="186">
        <v>38</v>
      </c>
      <c r="V331" s="207"/>
      <c r="W331" s="80"/>
      <c r="X331" s="80"/>
      <c r="Y331" s="80"/>
      <c r="Z331" s="80"/>
      <c r="AA331" s="80"/>
      <c r="AB331" s="80"/>
      <c r="AC331" s="80"/>
      <c r="AD331" s="80"/>
      <c r="AE331" s="80"/>
      <c r="AF331" s="80"/>
      <c r="AG331" s="80"/>
      <c r="AH331" s="80"/>
      <c r="AI331" s="80"/>
      <c r="AJ331" s="80"/>
      <c r="AK331" s="80"/>
      <c r="AL331" s="80"/>
      <c r="AM331" s="80"/>
      <c r="AN331" s="80"/>
      <c r="AO331" s="80"/>
      <c r="AP331" s="80" t="s">
        <v>3884</v>
      </c>
      <c r="AQ331" s="80"/>
      <c r="AR331" s="80"/>
      <c r="AS331" s="80"/>
      <c r="AT331" s="80"/>
      <c r="AU331" s="80"/>
      <c r="AV331" s="80"/>
      <c r="AW331" s="80"/>
      <c r="AX331" s="80"/>
      <c r="AY331" s="80"/>
      <c r="AZ331" s="80"/>
      <c r="BA331" s="80"/>
      <c r="BB331" s="80"/>
      <c r="BC331" s="80"/>
      <c r="BD331" s="80"/>
      <c r="BE331" s="80"/>
      <c r="BF331" s="80"/>
      <c r="BG331" s="80"/>
      <c r="BH331" s="80"/>
      <c r="BI331" s="80"/>
      <c r="BJ331" s="80"/>
      <c r="BK331" s="80"/>
      <c r="BL331" s="80"/>
      <c r="BM331" s="80"/>
      <c r="BN331" s="80"/>
      <c r="BO331" s="80"/>
      <c r="BP331" s="80"/>
      <c r="BQ331" s="80"/>
      <c r="BR331" s="80"/>
      <c r="BS331" s="80"/>
      <c r="BT331" s="80"/>
      <c r="BU331" s="80"/>
      <c r="BV331" s="80"/>
      <c r="BW331" s="80"/>
      <c r="BX331" s="80"/>
      <c r="BY331" s="80"/>
      <c r="BZ331" s="80"/>
      <c r="CA331" s="80"/>
      <c r="CB331" s="80"/>
      <c r="CC331" s="80"/>
      <c r="CD331" s="80"/>
      <c r="CE331" s="80"/>
      <c r="CF331" s="80"/>
      <c r="CG331" s="80"/>
    </row>
    <row r="332" spans="1:85" ht="14.5" customHeight="1">
      <c r="A332" s="85" t="s">
        <v>3786</v>
      </c>
      <c r="B332" s="85">
        <v>328</v>
      </c>
      <c r="C332" s="80" t="s">
        <v>3737</v>
      </c>
      <c r="D332" s="80" t="s">
        <v>3913</v>
      </c>
      <c r="E332" s="176" t="s">
        <v>4213</v>
      </c>
      <c r="F332" s="177" t="s">
        <v>4246</v>
      </c>
      <c r="G332" t="s">
        <v>224</v>
      </c>
      <c r="H332" s="80"/>
      <c r="I332" t="s">
        <v>1106</v>
      </c>
      <c r="J332" s="207"/>
      <c r="K332" s="80"/>
      <c r="L332" s="80" t="s">
        <v>3794</v>
      </c>
      <c r="M332" t="s">
        <v>4211</v>
      </c>
      <c r="N332" s="80"/>
      <c r="O332" t="s">
        <v>4165</v>
      </c>
      <c r="P332" s="80" t="s">
        <v>3869</v>
      </c>
      <c r="Q332" s="80"/>
      <c r="R332" s="80"/>
      <c r="S332" s="80" t="s">
        <v>3830</v>
      </c>
      <c r="T332" s="178" t="str" cm="1">
        <f t="array" ref="T33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32" s="186">
        <v>13.8</v>
      </c>
      <c r="V332" s="207"/>
      <c r="W332" s="80"/>
      <c r="X332" s="80"/>
      <c r="Y332" s="80"/>
      <c r="Z332" s="80"/>
      <c r="AA332" s="80"/>
      <c r="AB332" s="80"/>
      <c r="AC332" s="80"/>
      <c r="AD332" s="80"/>
      <c r="AE332" s="80"/>
      <c r="AF332" s="80"/>
      <c r="AG332" s="80"/>
      <c r="AH332" s="80"/>
      <c r="AI332" s="80"/>
      <c r="AJ332" s="80"/>
      <c r="AK332" s="80"/>
      <c r="AL332" s="80"/>
      <c r="AM332" s="80"/>
      <c r="AN332" s="80"/>
      <c r="AO332" s="80"/>
      <c r="AP332" s="80" t="s">
        <v>27</v>
      </c>
      <c r="AQ332" s="80"/>
      <c r="AR332" s="80"/>
      <c r="AS332" s="80"/>
      <c r="AT332" s="80"/>
      <c r="AU332" s="80"/>
      <c r="AV332" s="80"/>
      <c r="AW332" s="80"/>
      <c r="AX332" s="80"/>
      <c r="AY332" s="80"/>
      <c r="AZ332" s="80"/>
      <c r="BA332" s="80"/>
      <c r="BB332" s="80"/>
      <c r="BC332" s="80"/>
      <c r="BD332" s="80"/>
      <c r="BE332" s="80"/>
      <c r="BF332" s="80"/>
      <c r="BG332" s="80"/>
      <c r="BH332" s="80"/>
      <c r="BI332" s="80"/>
      <c r="BJ332" s="80"/>
      <c r="BK332" s="80"/>
      <c r="BL332" s="80"/>
      <c r="BM332" s="80"/>
      <c r="BN332" s="80"/>
      <c r="BO332" s="80"/>
      <c r="BP332" s="80"/>
      <c r="BQ332" s="80"/>
      <c r="BR332" s="80"/>
      <c r="BS332" s="80"/>
      <c r="BT332" s="80"/>
      <c r="BU332" s="80"/>
      <c r="BV332" s="80"/>
      <c r="BW332" s="80"/>
      <c r="BX332" s="80"/>
      <c r="BY332" s="80"/>
      <c r="BZ332" s="80"/>
      <c r="CA332" s="80"/>
      <c r="CB332" s="80"/>
      <c r="CC332" s="80"/>
      <c r="CD332" s="80"/>
      <c r="CE332" s="80"/>
      <c r="CF332" s="80"/>
      <c r="CG332" s="80"/>
    </row>
    <row r="333" spans="1:85" ht="14.5" customHeight="1">
      <c r="A333" s="85" t="s">
        <v>3786</v>
      </c>
      <c r="B333" s="85">
        <v>329</v>
      </c>
      <c r="C333" s="80" t="s">
        <v>3728</v>
      </c>
      <c r="D333" s="80" t="s">
        <v>3904</v>
      </c>
      <c r="E333" s="177" t="s">
        <v>1041</v>
      </c>
      <c r="F333" s="177" t="s">
        <v>3516</v>
      </c>
      <c r="G333" t="s">
        <v>224</v>
      </c>
      <c r="H333" s="80"/>
      <c r="I333" t="s">
        <v>1106</v>
      </c>
      <c r="J333" s="207"/>
      <c r="K333" s="80"/>
      <c r="L333" s="80" t="s">
        <v>3792</v>
      </c>
      <c r="M333" t="s">
        <v>4211</v>
      </c>
      <c r="N333" s="80"/>
      <c r="O333" t="s">
        <v>4165</v>
      </c>
      <c r="P333" s="80" t="s">
        <v>2919</v>
      </c>
      <c r="Q333" s="80"/>
      <c r="R333" s="80"/>
      <c r="S333" s="80" t="s">
        <v>3823</v>
      </c>
      <c r="T333" s="178" t="str" cm="1">
        <f t="array" ref="T33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33" s="186">
        <v>87</v>
      </c>
      <c r="V333" s="207"/>
      <c r="W333" s="80"/>
      <c r="X333" s="80"/>
      <c r="Y333" s="80"/>
      <c r="Z333" s="80"/>
      <c r="AA333" s="80"/>
      <c r="AB333" s="80"/>
      <c r="AC333" s="80"/>
      <c r="AD333" s="80"/>
      <c r="AE333" s="80"/>
      <c r="AF333" s="80"/>
      <c r="AG333" s="80"/>
      <c r="AH333" s="80"/>
      <c r="AI333" s="80"/>
      <c r="AJ333" s="80"/>
      <c r="AK333" s="80"/>
      <c r="AL333" s="80"/>
      <c r="AM333" s="80"/>
      <c r="AN333" s="80"/>
      <c r="AO333" s="80"/>
      <c r="AP333" s="80" t="s">
        <v>3885</v>
      </c>
      <c r="AQ333" s="80"/>
      <c r="AR333" s="80"/>
      <c r="AS333" s="80"/>
      <c r="AT333" s="80"/>
      <c r="AU333" s="80"/>
      <c r="AV333" s="80"/>
      <c r="AW333" s="80"/>
      <c r="AX333" s="80"/>
      <c r="AY333" s="80"/>
      <c r="AZ333" s="80"/>
      <c r="BA333" s="80"/>
      <c r="BB333" s="80"/>
      <c r="BC333" s="80"/>
      <c r="BD333" s="80"/>
      <c r="BE333" s="80"/>
      <c r="BF333" s="80"/>
      <c r="BG333" s="80"/>
      <c r="BH333" s="80"/>
      <c r="BI333" s="80"/>
      <c r="BJ333" s="80"/>
      <c r="BK333" s="80"/>
      <c r="BL333" s="80"/>
      <c r="BM333" s="80"/>
      <c r="BN333" s="80"/>
      <c r="BO333" s="80"/>
      <c r="BP333" s="80"/>
      <c r="BQ333" s="80"/>
      <c r="BR333" s="80"/>
      <c r="BS333" s="80"/>
      <c r="BT333" s="80"/>
      <c r="BU333" s="80"/>
      <c r="BV333" s="80"/>
      <c r="BW333" s="80"/>
      <c r="BX333" s="80"/>
      <c r="BY333" s="177" t="s">
        <v>925</v>
      </c>
      <c r="BZ333" s="80"/>
      <c r="CA333" s="80"/>
      <c r="CB333" s="80"/>
      <c r="CC333" s="80"/>
      <c r="CD333" s="80"/>
      <c r="CE333" s="80"/>
      <c r="CF333" s="80"/>
      <c r="CG333" s="80"/>
    </row>
    <row r="334" spans="1:85" ht="14.5" customHeight="1">
      <c r="A334" s="85" t="s">
        <v>3786</v>
      </c>
      <c r="B334" s="85">
        <v>330</v>
      </c>
      <c r="C334" s="80" t="s">
        <v>3739</v>
      </c>
      <c r="D334" s="80" t="s">
        <v>3915</v>
      </c>
      <c r="E334" s="176" t="s">
        <v>4213</v>
      </c>
      <c r="F334" s="177" t="s">
        <v>4246</v>
      </c>
      <c r="G334" t="s">
        <v>224</v>
      </c>
      <c r="H334" s="80"/>
      <c r="I334" t="s">
        <v>1106</v>
      </c>
      <c r="J334" s="207"/>
      <c r="K334" s="80"/>
      <c r="L334" s="80" t="s">
        <v>3794</v>
      </c>
      <c r="M334" t="s">
        <v>4211</v>
      </c>
      <c r="N334" s="80"/>
      <c r="O334" t="s">
        <v>4165</v>
      </c>
      <c r="P334" s="80" t="s">
        <v>3878</v>
      </c>
      <c r="Q334" s="80"/>
      <c r="R334" s="80"/>
      <c r="S334" s="80"/>
      <c r="T334" s="178" t="str" cm="1">
        <f t="array" ref="T33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34" s="186">
        <v>340</v>
      </c>
      <c r="V334" s="207"/>
      <c r="W334" s="80"/>
      <c r="X334" s="80"/>
      <c r="Y334" s="80"/>
      <c r="Z334" s="80"/>
      <c r="AA334" s="80"/>
      <c r="AB334" s="80"/>
      <c r="AC334" s="80"/>
      <c r="AD334" s="80"/>
      <c r="AE334" s="80"/>
      <c r="AF334" s="80"/>
      <c r="AG334" s="80"/>
      <c r="AH334" s="80"/>
      <c r="AI334" s="80"/>
      <c r="AJ334" s="80"/>
      <c r="AK334" s="80"/>
      <c r="AL334" s="80"/>
      <c r="AM334" s="80"/>
      <c r="AN334" s="80"/>
      <c r="AO334" s="80"/>
      <c r="AP334" s="80" t="s">
        <v>27</v>
      </c>
      <c r="AQ334" s="80"/>
      <c r="AR334" s="80"/>
      <c r="AS334" s="80"/>
      <c r="AT334" s="80"/>
      <c r="AU334" s="80"/>
      <c r="AV334" s="80"/>
      <c r="AW334" s="80"/>
      <c r="AX334" s="80"/>
      <c r="AY334" s="80"/>
      <c r="AZ334" s="80"/>
      <c r="BA334" s="80"/>
      <c r="BB334" s="80"/>
      <c r="BC334" s="80"/>
      <c r="BD334" s="80"/>
      <c r="BE334" s="80"/>
      <c r="BF334" s="80"/>
      <c r="BG334" s="80"/>
      <c r="BH334" s="80"/>
      <c r="BI334" s="80"/>
      <c r="BJ334" s="80"/>
      <c r="BK334" s="80"/>
      <c r="BL334" s="80"/>
      <c r="BM334" s="80"/>
      <c r="BN334" s="80"/>
      <c r="BO334" s="80"/>
      <c r="BP334" s="80"/>
      <c r="BQ334" s="80"/>
      <c r="BR334" s="80"/>
      <c r="BS334" s="80"/>
      <c r="BT334" s="80"/>
      <c r="BU334" s="80"/>
      <c r="BV334" s="80"/>
      <c r="BW334" s="80"/>
      <c r="BX334" s="80"/>
      <c r="BY334" s="80"/>
      <c r="BZ334" s="80"/>
      <c r="CA334" s="80"/>
      <c r="CB334" s="80"/>
      <c r="CC334" s="80"/>
      <c r="CD334" s="80"/>
      <c r="CE334" s="80"/>
      <c r="CF334" s="80"/>
      <c r="CG334" s="80"/>
    </row>
    <row r="335" spans="1:85" ht="14.5" customHeight="1">
      <c r="A335" s="85" t="s">
        <v>3786</v>
      </c>
      <c r="B335" s="85">
        <v>331</v>
      </c>
      <c r="C335" s="229" t="s">
        <v>4257</v>
      </c>
      <c r="D335" s="80" t="s">
        <v>3909</v>
      </c>
      <c r="E335" s="177" t="s">
        <v>1041</v>
      </c>
      <c r="F335" s="177" t="s">
        <v>3516</v>
      </c>
      <c r="G335" t="s">
        <v>224</v>
      </c>
      <c r="H335" s="80"/>
      <c r="I335" t="s">
        <v>1106</v>
      </c>
      <c r="J335" s="207"/>
      <c r="K335" s="80"/>
      <c r="L335" s="80" t="s">
        <v>3794</v>
      </c>
      <c r="M335" t="s">
        <v>4211</v>
      </c>
      <c r="N335" s="80"/>
      <c r="O335" t="s">
        <v>4165</v>
      </c>
      <c r="P335" s="80" t="s">
        <v>3869</v>
      </c>
      <c r="Q335" s="80"/>
      <c r="R335" s="80"/>
      <c r="S335" s="80" t="s">
        <v>3828</v>
      </c>
      <c r="T335" s="178" t="str" cm="1">
        <f t="array" ref="T33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35" s="186">
        <v>50.1</v>
      </c>
      <c r="V335" s="207"/>
      <c r="W335" s="80"/>
      <c r="X335" s="80"/>
      <c r="Y335" s="80"/>
      <c r="Z335" s="80"/>
      <c r="AA335" s="80"/>
      <c r="AB335" s="80"/>
      <c r="AC335" s="80"/>
      <c r="AD335" s="80"/>
      <c r="AE335" s="80"/>
      <c r="AF335" s="80"/>
      <c r="AG335" s="80"/>
      <c r="AH335" s="80"/>
      <c r="AI335" s="80"/>
      <c r="AJ335" s="80"/>
      <c r="AK335" s="80"/>
      <c r="AL335" s="80"/>
      <c r="AM335" s="80"/>
      <c r="AN335" s="80"/>
      <c r="AO335" s="80"/>
      <c r="AP335" s="80" t="s">
        <v>27</v>
      </c>
      <c r="AQ335" s="80"/>
      <c r="AR335" s="80"/>
      <c r="AS335" s="80"/>
      <c r="AT335" s="80"/>
      <c r="AU335" s="80"/>
      <c r="AV335" s="80"/>
      <c r="AW335" s="80"/>
      <c r="AX335" s="80"/>
      <c r="AY335" s="80"/>
      <c r="AZ335" s="80"/>
      <c r="BA335" s="80"/>
      <c r="BB335" s="80"/>
      <c r="BC335" s="80"/>
      <c r="BD335" s="80"/>
      <c r="BE335" s="80"/>
      <c r="BF335" s="80"/>
      <c r="BG335" s="80"/>
      <c r="BH335" s="80"/>
      <c r="BI335" s="80"/>
      <c r="BJ335" s="80"/>
      <c r="BK335" s="80"/>
      <c r="BL335" s="80"/>
      <c r="BM335" s="80"/>
      <c r="BN335" s="80"/>
      <c r="BO335" s="80"/>
      <c r="BP335" s="80"/>
      <c r="BQ335" s="80"/>
      <c r="BR335" s="80"/>
      <c r="BS335" s="80"/>
      <c r="BT335" s="80"/>
      <c r="BU335" s="80"/>
      <c r="BV335" s="80"/>
      <c r="BW335" s="80"/>
      <c r="BX335" s="80"/>
      <c r="BY335" s="177" t="s">
        <v>925</v>
      </c>
      <c r="BZ335" s="80"/>
      <c r="CA335" s="80"/>
      <c r="CB335" s="80"/>
      <c r="CC335" s="80"/>
      <c r="CD335" s="80"/>
      <c r="CE335" s="80"/>
      <c r="CF335" s="80"/>
      <c r="CG335" s="80"/>
    </row>
    <row r="336" spans="1:85" ht="14.5" customHeight="1">
      <c r="A336" s="85" t="s">
        <v>3787</v>
      </c>
      <c r="B336" s="85">
        <v>332</v>
      </c>
      <c r="C336" s="80" t="s">
        <v>3738</v>
      </c>
      <c r="D336" s="80" t="s">
        <v>3914</v>
      </c>
      <c r="E336" s="177" t="s">
        <v>1041</v>
      </c>
      <c r="F336" s="177" t="s">
        <v>3516</v>
      </c>
      <c r="G336" t="s">
        <v>224</v>
      </c>
      <c r="H336" s="80"/>
      <c r="I336" t="s">
        <v>1106</v>
      </c>
      <c r="J336" s="207"/>
      <c r="K336" s="80"/>
      <c r="L336" s="80" t="s">
        <v>3794</v>
      </c>
      <c r="M336" t="s">
        <v>4211</v>
      </c>
      <c r="N336" s="80"/>
      <c r="O336" t="s">
        <v>4165</v>
      </c>
      <c r="P336" s="80" t="s">
        <v>3871</v>
      </c>
      <c r="Q336" s="80"/>
      <c r="R336" s="80"/>
      <c r="S336" s="80" t="s">
        <v>3831</v>
      </c>
      <c r="T336" s="178" t="str" cm="1">
        <f t="array" ref="T33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36" s="186">
        <v>230</v>
      </c>
      <c r="V336" s="207"/>
      <c r="W336" s="80"/>
      <c r="X336" s="80"/>
      <c r="Y336" s="80"/>
      <c r="Z336" s="80"/>
      <c r="AA336" s="80"/>
      <c r="AB336" s="80"/>
      <c r="AC336" s="80"/>
      <c r="AD336" s="80"/>
      <c r="AE336" s="80"/>
      <c r="AF336" s="80"/>
      <c r="AG336" s="80"/>
      <c r="AH336" s="80"/>
      <c r="AI336" s="80"/>
      <c r="AJ336" s="80"/>
      <c r="AK336" s="80"/>
      <c r="AL336" s="80"/>
      <c r="AM336" s="80"/>
      <c r="AN336" s="80"/>
      <c r="AO336" s="80"/>
      <c r="AP336" s="175" t="s">
        <v>45</v>
      </c>
      <c r="AQ336" s="80"/>
      <c r="AR336" s="80"/>
      <c r="AS336" s="80"/>
      <c r="AT336" s="80"/>
      <c r="AU336" s="80"/>
      <c r="AV336" s="80"/>
      <c r="AW336" s="80"/>
      <c r="AX336" s="80"/>
      <c r="AY336" s="80"/>
      <c r="AZ336" s="80"/>
      <c r="BA336" s="80"/>
      <c r="BB336" s="80"/>
      <c r="BC336" s="80"/>
      <c r="BD336" s="80"/>
      <c r="BE336" s="80"/>
      <c r="BF336" s="80"/>
      <c r="BG336" s="80"/>
      <c r="BH336" s="80"/>
      <c r="BI336" s="80"/>
      <c r="BJ336" s="80"/>
      <c r="BK336" s="80"/>
      <c r="BL336" s="80"/>
      <c r="BM336" s="80"/>
      <c r="BN336" s="80"/>
      <c r="BO336" s="80"/>
      <c r="BP336" s="80"/>
      <c r="BQ336" s="80"/>
      <c r="BR336" s="80"/>
      <c r="BS336" s="80"/>
      <c r="BT336" s="80"/>
      <c r="BU336" s="80"/>
      <c r="BV336" s="80"/>
      <c r="BW336" s="80"/>
      <c r="BX336" s="80"/>
      <c r="BY336" s="177" t="s">
        <v>925</v>
      </c>
      <c r="BZ336" s="80"/>
      <c r="CA336" s="80"/>
      <c r="CB336" s="80"/>
      <c r="CC336" s="80"/>
      <c r="CD336" s="80"/>
      <c r="CE336" s="80"/>
      <c r="CF336" s="80"/>
      <c r="CG336" s="80"/>
    </row>
    <row r="337" spans="1:85" ht="14.5" customHeight="1">
      <c r="A337" s="85" t="s">
        <v>3787</v>
      </c>
      <c r="B337" s="85">
        <v>333</v>
      </c>
      <c r="C337" s="80" t="s">
        <v>3742</v>
      </c>
      <c r="D337" s="80" t="s">
        <v>3918</v>
      </c>
      <c r="E337" s="176" t="s">
        <v>4213</v>
      </c>
      <c r="F337" s="177" t="s">
        <v>4246</v>
      </c>
      <c r="G337" s="181" t="s">
        <v>4151</v>
      </c>
      <c r="H337" s="80"/>
      <c r="I337" t="s">
        <v>1106</v>
      </c>
      <c r="J337" s="207"/>
      <c r="K337" s="80"/>
      <c r="L337" s="80" t="s">
        <v>3794</v>
      </c>
      <c r="M337" t="s">
        <v>4211</v>
      </c>
      <c r="N337" s="80"/>
      <c r="O337" s="80"/>
      <c r="P337" s="80" t="s">
        <v>3874</v>
      </c>
      <c r="Q337" s="80"/>
      <c r="R337" s="80"/>
      <c r="S337" s="80" t="s">
        <v>3834</v>
      </c>
      <c r="T337" s="181" t="s">
        <v>471</v>
      </c>
      <c r="U337" s="180" t="s">
        <v>471</v>
      </c>
      <c r="V337" s="207"/>
      <c r="W337" s="80"/>
      <c r="X337" s="80"/>
      <c r="Y337" s="80"/>
      <c r="Z337" s="80"/>
      <c r="AA337" s="80"/>
      <c r="AB337" s="80"/>
      <c r="AC337" s="80"/>
      <c r="AD337" s="80"/>
      <c r="AE337" s="80"/>
      <c r="AF337" s="80"/>
      <c r="AG337" s="80"/>
      <c r="AH337" s="80"/>
      <c r="AI337" s="80"/>
      <c r="AJ337" s="80"/>
      <c r="AK337" s="80"/>
      <c r="AL337" s="80"/>
      <c r="AM337" s="80"/>
      <c r="AN337" s="80"/>
      <c r="AO337" s="80"/>
      <c r="AP337" s="80" t="s">
        <v>3885</v>
      </c>
      <c r="AQ337" s="80"/>
      <c r="AR337" s="80"/>
      <c r="AS337" s="80"/>
      <c r="AT337" s="80"/>
      <c r="AU337" s="80"/>
      <c r="AV337" s="80"/>
      <c r="AW337" s="80"/>
      <c r="AX337" s="80"/>
      <c r="AY337" s="80"/>
      <c r="AZ337" s="80"/>
      <c r="BA337" s="80"/>
      <c r="BB337" s="80"/>
      <c r="BC337" s="80"/>
      <c r="BD337" s="80"/>
      <c r="BE337" s="80"/>
      <c r="BF337" s="80"/>
      <c r="BG337" s="80"/>
      <c r="BH337" s="80"/>
      <c r="BI337" s="80"/>
      <c r="BJ337" s="80"/>
      <c r="BK337" s="80"/>
      <c r="BL337" s="80"/>
      <c r="BM337" s="80"/>
      <c r="BN337" s="80"/>
      <c r="BO337" s="80"/>
      <c r="BP337" s="80"/>
      <c r="BQ337" s="80"/>
      <c r="BR337" s="80"/>
      <c r="BS337" s="80"/>
      <c r="BT337" s="80"/>
      <c r="BU337" s="80"/>
      <c r="BV337" s="80"/>
      <c r="BW337" s="80"/>
      <c r="BX337" s="80"/>
      <c r="BY337" s="80"/>
      <c r="BZ337" s="80"/>
      <c r="CA337" s="80"/>
      <c r="CB337" s="80"/>
      <c r="CC337" s="80"/>
      <c r="CD337" s="80"/>
      <c r="CE337" s="80"/>
      <c r="CF337" s="80"/>
      <c r="CG337" s="80"/>
    </row>
    <row r="338" spans="1:85" ht="14.5" customHeight="1">
      <c r="A338" s="85" t="s">
        <v>3787</v>
      </c>
      <c r="B338" s="85">
        <v>334</v>
      </c>
      <c r="C338" s="80" t="s">
        <v>3743</v>
      </c>
      <c r="D338" s="80" t="s">
        <v>3919</v>
      </c>
      <c r="E338" s="176" t="s">
        <v>4213</v>
      </c>
      <c r="F338" s="177" t="s">
        <v>4246</v>
      </c>
      <c r="G338" t="s">
        <v>224</v>
      </c>
      <c r="H338" s="80"/>
      <c r="I338" t="s">
        <v>1106</v>
      </c>
      <c r="J338" s="207"/>
      <c r="K338" s="80"/>
      <c r="L338" s="80" t="s">
        <v>3795</v>
      </c>
      <c r="M338" t="s">
        <v>4211</v>
      </c>
      <c r="N338" s="80"/>
      <c r="O338" t="s">
        <v>4165</v>
      </c>
      <c r="P338" s="80" t="s">
        <v>3871</v>
      </c>
      <c r="Q338" s="80"/>
      <c r="R338" s="80"/>
      <c r="S338" s="80" t="s">
        <v>3835</v>
      </c>
      <c r="T338" s="178" t="str" cm="1">
        <f t="array" ref="T33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38" s="186">
        <v>116</v>
      </c>
      <c r="V338" s="207"/>
      <c r="W338" s="80"/>
      <c r="X338" s="80"/>
      <c r="Y338" s="80"/>
      <c r="Z338" s="80"/>
      <c r="AA338" s="80"/>
      <c r="AB338" s="80"/>
      <c r="AC338" s="80"/>
      <c r="AD338" s="80"/>
      <c r="AE338" s="80"/>
      <c r="AF338" s="80"/>
      <c r="AG338" s="80"/>
      <c r="AH338" s="80"/>
      <c r="AI338" s="80"/>
      <c r="AJ338" s="80"/>
      <c r="AK338" s="80"/>
      <c r="AL338" s="80"/>
      <c r="AM338" s="80"/>
      <c r="AN338" s="80"/>
      <c r="AO338" s="80"/>
      <c r="AP338" s="80" t="s">
        <v>3884</v>
      </c>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0"/>
      <c r="CB338" s="80"/>
      <c r="CC338" s="80"/>
      <c r="CD338" s="80"/>
      <c r="CE338" s="80"/>
      <c r="CF338" s="80"/>
      <c r="CG338" s="80"/>
    </row>
    <row r="339" spans="1:85" ht="14.5" customHeight="1">
      <c r="A339" s="85" t="s">
        <v>3787</v>
      </c>
      <c r="B339" s="85">
        <v>335</v>
      </c>
      <c r="C339" s="80" t="s">
        <v>3740</v>
      </c>
      <c r="D339" s="80" t="s">
        <v>3916</v>
      </c>
      <c r="E339" s="177" t="s">
        <v>1041</v>
      </c>
      <c r="F339" s="177" t="s">
        <v>3515</v>
      </c>
      <c r="G339" t="s">
        <v>224</v>
      </c>
      <c r="H339" s="80"/>
      <c r="I339" t="s">
        <v>1106</v>
      </c>
      <c r="J339" s="207"/>
      <c r="K339" s="80"/>
      <c r="L339" s="80" t="s">
        <v>3794</v>
      </c>
      <c r="M339" t="s">
        <v>4211</v>
      </c>
      <c r="N339" s="80"/>
      <c r="O339" t="s">
        <v>4165</v>
      </c>
      <c r="P339" s="80" t="s">
        <v>3879</v>
      </c>
      <c r="Q339" s="80"/>
      <c r="R339" s="80"/>
      <c r="S339" s="80" t="s">
        <v>3832</v>
      </c>
      <c r="T339" s="178" t="str" cm="1">
        <f t="array" ref="T33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339" s="186">
        <v>10000</v>
      </c>
      <c r="V339" s="207"/>
      <c r="W339" s="80"/>
      <c r="X339" s="80"/>
      <c r="Y339" s="80"/>
      <c r="Z339" s="80"/>
      <c r="AA339" s="80"/>
      <c r="AB339" s="80"/>
      <c r="AC339" s="80"/>
      <c r="AD339" s="80"/>
      <c r="AE339" s="80"/>
      <c r="AF339" s="80"/>
      <c r="AG339" s="80"/>
      <c r="AH339" s="80"/>
      <c r="AI339" s="80"/>
      <c r="AJ339" s="80"/>
      <c r="AK339" s="80"/>
      <c r="AL339" s="80"/>
      <c r="AM339" s="80"/>
      <c r="AN339" s="80"/>
      <c r="AO339" s="80"/>
      <c r="AP339" s="80" t="s">
        <v>27</v>
      </c>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177" t="s">
        <v>925</v>
      </c>
      <c r="BZ339" s="80"/>
      <c r="CA339" s="80"/>
      <c r="CB339" s="80"/>
      <c r="CC339" s="80"/>
      <c r="CD339" s="80"/>
      <c r="CE339" s="80"/>
      <c r="CF339" s="80"/>
      <c r="CG339" s="80"/>
    </row>
    <row r="340" spans="1:85" ht="14.5" customHeight="1">
      <c r="A340" s="85" t="s">
        <v>3786</v>
      </c>
      <c r="B340" s="85">
        <v>336</v>
      </c>
      <c r="C340" s="80" t="s">
        <v>3741</v>
      </c>
      <c r="D340" s="80" t="s">
        <v>3917</v>
      </c>
      <c r="E340" s="177" t="s">
        <v>1041</v>
      </c>
      <c r="F340" s="177" t="s">
        <v>3516</v>
      </c>
      <c r="G340" t="s">
        <v>224</v>
      </c>
      <c r="H340" s="80"/>
      <c r="I340" t="s">
        <v>1106</v>
      </c>
      <c r="J340" s="207"/>
      <c r="K340" s="80"/>
      <c r="L340" s="80" t="s">
        <v>2736</v>
      </c>
      <c r="M340" t="s">
        <v>4210</v>
      </c>
      <c r="N340" s="80"/>
      <c r="O340" t="s">
        <v>4165</v>
      </c>
      <c r="P340" s="80" t="s">
        <v>2919</v>
      </c>
      <c r="Q340" s="80"/>
      <c r="R340" s="80"/>
      <c r="S340" s="80" t="s">
        <v>3833</v>
      </c>
      <c r="T340" s="178" t="str" cm="1">
        <f t="array" ref="T34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0" s="186">
        <v>785</v>
      </c>
      <c r="V340" s="207"/>
      <c r="W340" s="80"/>
      <c r="X340" s="80"/>
      <c r="Y340" s="80"/>
      <c r="Z340" s="80"/>
      <c r="AA340" s="80"/>
      <c r="AB340" s="80"/>
      <c r="AC340" s="80"/>
      <c r="AD340" s="80"/>
      <c r="AE340" s="80"/>
      <c r="AF340" s="80"/>
      <c r="AG340" s="80"/>
      <c r="AH340" s="80"/>
      <c r="AI340" s="80"/>
      <c r="AJ340" s="80"/>
      <c r="AK340" s="80"/>
      <c r="AL340" s="80"/>
      <c r="AM340" s="80"/>
      <c r="AN340" s="80"/>
      <c r="AO340" s="80"/>
      <c r="AP340" s="80" t="s">
        <v>3885</v>
      </c>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177" t="s">
        <v>925</v>
      </c>
      <c r="BZ340" s="80"/>
      <c r="CA340" s="80"/>
      <c r="CB340" s="80"/>
      <c r="CC340" s="80"/>
      <c r="CD340" s="80"/>
      <c r="CE340" s="80"/>
      <c r="CF340" s="80"/>
      <c r="CG340" s="80"/>
    </row>
    <row r="341" spans="1:85" ht="14.5" customHeight="1">
      <c r="A341" s="85" t="s">
        <v>3786</v>
      </c>
      <c r="B341" s="85">
        <v>337</v>
      </c>
      <c r="C341" s="80" t="s">
        <v>4244</v>
      </c>
      <c r="D341" s="80" t="s">
        <v>3920</v>
      </c>
      <c r="E341" s="177" t="s">
        <v>1041</v>
      </c>
      <c r="F341" s="177" t="s">
        <v>3515</v>
      </c>
      <c r="G341" t="s">
        <v>224</v>
      </c>
      <c r="H341" s="80"/>
      <c r="I341" t="s">
        <v>1106</v>
      </c>
      <c r="J341" s="207"/>
      <c r="K341" s="80"/>
      <c r="L341" s="80" t="s">
        <v>2736</v>
      </c>
      <c r="M341" t="s">
        <v>4210</v>
      </c>
      <c r="N341" s="80"/>
      <c r="O341" t="s">
        <v>4165</v>
      </c>
      <c r="P341" s="80" t="s">
        <v>3868</v>
      </c>
      <c r="Q341" s="80"/>
      <c r="R341" s="80"/>
      <c r="S341" s="80" t="s">
        <v>3836</v>
      </c>
      <c r="T341" s="178" t="str" cm="1">
        <f t="array" ref="T34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1" s="186">
        <v>517.79999999999995</v>
      </c>
      <c r="V341" s="207"/>
      <c r="W341" s="80"/>
      <c r="X341" s="80"/>
      <c r="Y341" s="80"/>
      <c r="Z341" s="80"/>
      <c r="AA341" s="80"/>
      <c r="AB341" s="80"/>
      <c r="AC341" s="80"/>
      <c r="AD341" s="80"/>
      <c r="AE341" s="80"/>
      <c r="AF341" s="80"/>
      <c r="AG341" s="80"/>
      <c r="AH341" s="80"/>
      <c r="AI341" s="80"/>
      <c r="AJ341" s="80"/>
      <c r="AK341" s="80"/>
      <c r="AL341" s="80"/>
      <c r="AM341" s="80"/>
      <c r="AN341" s="80"/>
      <c r="AO341" s="80"/>
      <c r="AP341" s="80" t="s">
        <v>3885</v>
      </c>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177" t="s">
        <v>925</v>
      </c>
      <c r="BZ341" s="80"/>
      <c r="CA341" s="80"/>
      <c r="CB341" s="80"/>
      <c r="CC341" s="80"/>
      <c r="CD341" s="80"/>
      <c r="CE341" s="80"/>
      <c r="CF341" s="80"/>
      <c r="CG341" s="80"/>
    </row>
    <row r="342" spans="1:85" ht="14.5" customHeight="1">
      <c r="A342" s="85" t="s">
        <v>3786</v>
      </c>
      <c r="B342" s="85">
        <v>338</v>
      </c>
      <c r="C342" s="80" t="s">
        <v>3745</v>
      </c>
      <c r="D342" s="80" t="s">
        <v>3922</v>
      </c>
      <c r="E342" s="176" t="s">
        <v>4213</v>
      </c>
      <c r="F342" s="177" t="s">
        <v>4246</v>
      </c>
      <c r="G342" s="181" t="s">
        <v>224</v>
      </c>
      <c r="H342" s="80"/>
      <c r="I342" t="s">
        <v>1106</v>
      </c>
      <c r="J342" s="207"/>
      <c r="K342" s="80"/>
      <c r="L342" s="80" t="s">
        <v>3797</v>
      </c>
      <c r="M342" t="s">
        <v>4210</v>
      </c>
      <c r="N342" s="80"/>
      <c r="O342" s="80"/>
      <c r="P342" s="80" t="s">
        <v>3873</v>
      </c>
      <c r="Q342" s="80"/>
      <c r="R342" s="80"/>
      <c r="S342" s="80" t="s">
        <v>3838</v>
      </c>
      <c r="T342" s="178" t="str" cm="1">
        <f t="array" ref="T34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42" s="186">
        <v>3</v>
      </c>
      <c r="V342" s="207"/>
      <c r="W342" s="80"/>
      <c r="X342" s="80"/>
      <c r="Y342" s="80"/>
      <c r="Z342" s="80"/>
      <c r="AA342" s="80"/>
      <c r="AB342" s="80"/>
      <c r="AC342" s="80"/>
      <c r="AD342" s="80"/>
      <c r="AE342" s="80"/>
      <c r="AF342" s="80"/>
      <c r="AG342" s="80"/>
      <c r="AH342" s="80"/>
      <c r="AI342" s="80"/>
      <c r="AJ342" s="80"/>
      <c r="AK342" s="80"/>
      <c r="AL342" s="80"/>
      <c r="AM342" s="80"/>
      <c r="AN342" s="80"/>
      <c r="AO342" s="80"/>
      <c r="AP342" s="80" t="s">
        <v>3884</v>
      </c>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0"/>
      <c r="CB342" s="80"/>
      <c r="CC342" s="80"/>
      <c r="CD342" s="80"/>
      <c r="CE342" s="80"/>
      <c r="CF342" s="80"/>
      <c r="CG342" s="80"/>
    </row>
    <row r="343" spans="1:85" ht="14.5" customHeight="1">
      <c r="A343" s="85" t="s">
        <v>3787</v>
      </c>
      <c r="B343" s="85">
        <v>339</v>
      </c>
      <c r="C343" s="80" t="s">
        <v>3746</v>
      </c>
      <c r="D343" s="80" t="s">
        <v>3923</v>
      </c>
      <c r="E343" s="176" t="s">
        <v>4213</v>
      </c>
      <c r="F343" s="177" t="s">
        <v>4246</v>
      </c>
      <c r="G343" s="181" t="s">
        <v>224</v>
      </c>
      <c r="H343" s="80"/>
      <c r="I343" t="s">
        <v>1106</v>
      </c>
      <c r="J343" s="207"/>
      <c r="K343" s="80"/>
      <c r="L343" s="80" t="s">
        <v>3798</v>
      </c>
      <c r="M343" t="s">
        <v>4211</v>
      </c>
      <c r="N343" s="80"/>
      <c r="O343" s="80"/>
      <c r="P343" s="80" t="s">
        <v>3873</v>
      </c>
      <c r="Q343" s="80"/>
      <c r="R343" s="80"/>
      <c r="S343" s="80" t="s">
        <v>3839</v>
      </c>
      <c r="T343" s="178" t="str" cm="1">
        <f t="array" ref="T34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43" s="186">
        <v>55.7</v>
      </c>
      <c r="V343" s="207"/>
      <c r="W343" s="80"/>
      <c r="X343" s="80"/>
      <c r="Y343" s="80"/>
      <c r="Z343" s="80"/>
      <c r="AA343" s="80"/>
      <c r="AB343" s="80"/>
      <c r="AC343" s="80"/>
      <c r="AD343" s="80"/>
      <c r="AE343" s="80"/>
      <c r="AF343" s="80"/>
      <c r="AG343" s="80"/>
      <c r="AH343" s="80"/>
      <c r="AI343" s="80"/>
      <c r="AJ343" s="80"/>
      <c r="AK343" s="80"/>
      <c r="AL343" s="80"/>
      <c r="AM343" s="80"/>
      <c r="AN343" s="80"/>
      <c r="AO343" s="80"/>
      <c r="AP343" s="80" t="s">
        <v>27</v>
      </c>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0"/>
      <c r="CB343" s="80"/>
      <c r="CC343" s="80"/>
      <c r="CD343" s="80"/>
      <c r="CE343" s="80"/>
      <c r="CF343" s="80"/>
      <c r="CG343" s="80"/>
    </row>
    <row r="344" spans="1:85" ht="14.5" customHeight="1">
      <c r="A344" s="85" t="s">
        <v>3786</v>
      </c>
      <c r="B344" s="85">
        <v>340</v>
      </c>
      <c r="C344" s="80" t="s">
        <v>3747</v>
      </c>
      <c r="D344" s="80" t="s">
        <v>3924</v>
      </c>
      <c r="E344" s="176" t="s">
        <v>4213</v>
      </c>
      <c r="F344" s="177" t="s">
        <v>4246</v>
      </c>
      <c r="G344" s="181" t="s">
        <v>224</v>
      </c>
      <c r="H344" s="80"/>
      <c r="I344" t="s">
        <v>1106</v>
      </c>
      <c r="J344" s="207"/>
      <c r="K344" s="80"/>
      <c r="L344" s="80" t="s">
        <v>3628</v>
      </c>
      <c r="M344" t="s">
        <v>4211</v>
      </c>
      <c r="N344" s="80"/>
      <c r="O344" s="80"/>
      <c r="P344" s="80" t="s">
        <v>3876</v>
      </c>
      <c r="Q344" s="80"/>
      <c r="R344" s="80"/>
      <c r="S344" s="80" t="s">
        <v>3840</v>
      </c>
      <c r="T344" s="178" t="str" cm="1">
        <f t="array" ref="T34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44" s="186">
        <v>1200</v>
      </c>
      <c r="V344" s="207"/>
      <c r="W344" s="80"/>
      <c r="X344" s="80"/>
      <c r="Y344" s="80"/>
      <c r="Z344" s="80"/>
      <c r="AA344" s="80"/>
      <c r="AB344" s="80"/>
      <c r="AC344" s="80"/>
      <c r="AD344" s="80"/>
      <c r="AE344" s="80"/>
      <c r="AF344" s="80"/>
      <c r="AG344" s="80"/>
      <c r="AH344" s="80"/>
      <c r="AI344" s="80"/>
      <c r="AJ344" s="80"/>
      <c r="AK344" s="80"/>
      <c r="AL344" s="80"/>
      <c r="AM344" s="80"/>
      <c r="AN344" s="80"/>
      <c r="AO344" s="80"/>
      <c r="AP344" s="80" t="s">
        <v>3884</v>
      </c>
      <c r="AQ344" s="80"/>
      <c r="AR344" s="80"/>
      <c r="AS344" s="80"/>
      <c r="AT344" s="80"/>
      <c r="AU344" s="80"/>
      <c r="AV344" s="80"/>
      <c r="AW344" s="80"/>
      <c r="AX344" s="80"/>
      <c r="AY344" s="80"/>
      <c r="AZ344" s="80"/>
      <c r="BA344" s="80"/>
      <c r="BB344" s="80"/>
      <c r="BC344" s="80"/>
      <c r="BD344" s="80"/>
      <c r="BE344" s="80"/>
      <c r="BF344" s="80"/>
      <c r="BG344" s="80"/>
      <c r="BH344" s="80"/>
      <c r="BI344" s="80"/>
      <c r="BJ344" s="80"/>
      <c r="BK344" s="80"/>
      <c r="BL344" s="80"/>
      <c r="BM344" s="80"/>
      <c r="BN344" s="80"/>
      <c r="BO344" s="80"/>
      <c r="BP344" s="80"/>
      <c r="BQ344" s="80"/>
      <c r="BR344" s="80"/>
      <c r="BS344" s="80"/>
      <c r="BT344" s="80"/>
      <c r="BU344" s="80"/>
      <c r="BV344" s="80"/>
      <c r="BW344" s="80"/>
      <c r="BX344" s="80"/>
      <c r="BY344" s="80"/>
      <c r="BZ344" s="80"/>
      <c r="CA344" s="80"/>
      <c r="CB344" s="80"/>
      <c r="CC344" s="80"/>
      <c r="CD344" s="80"/>
      <c r="CE344" s="80"/>
      <c r="CF344" s="80"/>
      <c r="CG344" s="80"/>
    </row>
    <row r="345" spans="1:85" ht="14.5" customHeight="1">
      <c r="A345" s="85" t="s">
        <v>3787</v>
      </c>
      <c r="B345" s="85">
        <v>341</v>
      </c>
      <c r="C345" s="80" t="s">
        <v>3748</v>
      </c>
      <c r="D345" s="80" t="s">
        <v>3925</v>
      </c>
      <c r="E345" s="176" t="s">
        <v>4213</v>
      </c>
      <c r="F345" s="177" t="s">
        <v>4246</v>
      </c>
      <c r="G345" t="s">
        <v>224</v>
      </c>
      <c r="H345" s="80"/>
      <c r="I345" t="s">
        <v>1106</v>
      </c>
      <c r="J345" s="207"/>
      <c r="K345" s="80"/>
      <c r="L345" s="80" t="s">
        <v>3795</v>
      </c>
      <c r="M345" t="s">
        <v>4211</v>
      </c>
      <c r="N345" s="80"/>
      <c r="O345" t="s">
        <v>4165</v>
      </c>
      <c r="P345" s="80" t="s">
        <v>3868</v>
      </c>
      <c r="Q345" s="80"/>
      <c r="R345" s="80"/>
      <c r="S345" s="80" t="s">
        <v>3841</v>
      </c>
      <c r="T345" s="178" t="str" cm="1">
        <f t="array" ref="T34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45" s="186">
        <v>187</v>
      </c>
      <c r="V345" s="207"/>
      <c r="W345" s="80"/>
      <c r="X345" s="80"/>
      <c r="Y345" s="80"/>
      <c r="Z345" s="80"/>
      <c r="AA345" s="80"/>
      <c r="AB345" s="80"/>
      <c r="AC345" s="80"/>
      <c r="AD345" s="80"/>
      <c r="AE345" s="80"/>
      <c r="AF345" s="80"/>
      <c r="AG345" s="80"/>
      <c r="AH345" s="80"/>
      <c r="AI345" s="80"/>
      <c r="AJ345" s="80"/>
      <c r="AK345" s="80"/>
      <c r="AL345" s="80"/>
      <c r="AM345" s="80"/>
      <c r="AN345" s="80"/>
      <c r="AO345" s="80"/>
      <c r="AP345" s="80" t="s">
        <v>3884</v>
      </c>
      <c r="AQ345" s="80"/>
      <c r="AR345" s="80"/>
      <c r="AS345" s="80"/>
      <c r="AT345" s="80"/>
      <c r="AU345" s="80"/>
      <c r="AV345" s="80"/>
      <c r="AW345" s="80"/>
      <c r="AX345" s="80"/>
      <c r="AY345" s="80"/>
      <c r="AZ345" s="80"/>
      <c r="BA345" s="80"/>
      <c r="BB345" s="80"/>
      <c r="BC345" s="80"/>
      <c r="BD345" s="80"/>
      <c r="BE345" s="80"/>
      <c r="BF345" s="80"/>
      <c r="BG345" s="80"/>
      <c r="BH345" s="80"/>
      <c r="BI345" s="80"/>
      <c r="BJ345" s="80"/>
      <c r="BK345" s="80"/>
      <c r="BL345" s="80"/>
      <c r="BM345" s="80"/>
      <c r="BN345" s="80"/>
      <c r="BO345" s="80"/>
      <c r="BP345" s="80"/>
      <c r="BQ345" s="80"/>
      <c r="BR345" s="80"/>
      <c r="BS345" s="80"/>
      <c r="BT345" s="80"/>
      <c r="BU345" s="80"/>
      <c r="BV345" s="80"/>
      <c r="BW345" s="80"/>
      <c r="BX345" s="80"/>
      <c r="BY345" s="80"/>
      <c r="BZ345" s="80"/>
      <c r="CA345" s="80"/>
      <c r="CB345" s="80"/>
      <c r="CC345" s="80"/>
      <c r="CD345" s="80"/>
      <c r="CE345" s="80"/>
      <c r="CF345" s="80"/>
      <c r="CG345" s="80"/>
    </row>
    <row r="346" spans="1:85" ht="14.5" customHeight="1">
      <c r="A346" s="85" t="s">
        <v>3787</v>
      </c>
      <c r="B346" s="85">
        <v>342</v>
      </c>
      <c r="C346" s="80" t="s">
        <v>3749</v>
      </c>
      <c r="D346" s="80" t="s">
        <v>3926</v>
      </c>
      <c r="E346" s="176" t="s">
        <v>4213</v>
      </c>
      <c r="F346" s="177" t="s">
        <v>4246</v>
      </c>
      <c r="G346" t="s">
        <v>224</v>
      </c>
      <c r="H346" s="80"/>
      <c r="I346" t="s">
        <v>1106</v>
      </c>
      <c r="J346" s="207"/>
      <c r="K346" s="80"/>
      <c r="L346" s="80" t="s">
        <v>3796</v>
      </c>
      <c r="M346" t="s">
        <v>4211</v>
      </c>
      <c r="N346" s="80"/>
      <c r="O346" t="s">
        <v>4165</v>
      </c>
      <c r="P346" s="80" t="s">
        <v>2919</v>
      </c>
      <c r="Q346" s="80"/>
      <c r="R346" s="80"/>
      <c r="S346" s="80" t="s">
        <v>3842</v>
      </c>
      <c r="T346" s="178" t="str" cm="1">
        <f t="array" ref="T34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6" s="186">
        <v>506</v>
      </c>
      <c r="V346" s="207"/>
      <c r="W346" s="80"/>
      <c r="X346" s="80"/>
      <c r="Y346" s="80"/>
      <c r="Z346" s="80"/>
      <c r="AA346" s="80"/>
      <c r="AB346" s="80"/>
      <c r="AC346" s="80"/>
      <c r="AD346" s="80"/>
      <c r="AE346" s="80"/>
      <c r="AF346" s="80"/>
      <c r="AG346" s="80"/>
      <c r="AH346" s="80"/>
      <c r="AI346" s="80"/>
      <c r="AJ346" s="80"/>
      <c r="AK346" s="80"/>
      <c r="AL346" s="80"/>
      <c r="AM346" s="80"/>
      <c r="AN346" s="80"/>
      <c r="AO346" s="80"/>
      <c r="AP346" s="80" t="s">
        <v>3884</v>
      </c>
      <c r="AQ346" s="80"/>
      <c r="AR346" s="80"/>
      <c r="AS346" s="80"/>
      <c r="AT346" s="80"/>
      <c r="AU346" s="80"/>
      <c r="AV346" s="80"/>
      <c r="AW346" s="80"/>
      <c r="AX346" s="80"/>
      <c r="AY346" s="80"/>
      <c r="AZ346" s="80"/>
      <c r="BA346" s="80"/>
      <c r="BB346" s="80"/>
      <c r="BC346" s="80"/>
      <c r="BD346" s="80"/>
      <c r="BE346" s="80"/>
      <c r="BF346" s="80"/>
      <c r="BG346" s="80"/>
      <c r="BH346" s="80"/>
      <c r="BI346" s="80"/>
      <c r="BJ346" s="80"/>
      <c r="BK346" s="80"/>
      <c r="BL346" s="80"/>
      <c r="BM346" s="80"/>
      <c r="BN346" s="80"/>
      <c r="BO346" s="80"/>
      <c r="BP346" s="80"/>
      <c r="BQ346" s="80"/>
      <c r="BR346" s="80"/>
      <c r="BS346" s="80"/>
      <c r="BT346" s="80"/>
      <c r="BU346" s="80"/>
      <c r="BV346" s="80"/>
      <c r="BW346" s="80"/>
      <c r="BX346" s="80"/>
      <c r="BY346" s="80"/>
      <c r="BZ346" s="80"/>
      <c r="CA346" s="80"/>
      <c r="CB346" s="80"/>
      <c r="CC346" s="80"/>
      <c r="CD346" s="80"/>
      <c r="CE346" s="80"/>
      <c r="CF346" s="80"/>
      <c r="CG346" s="80"/>
    </row>
    <row r="347" spans="1:85" ht="14.5" customHeight="1">
      <c r="A347" s="85" t="s">
        <v>3787</v>
      </c>
      <c r="B347" s="85">
        <v>343</v>
      </c>
      <c r="C347" s="80" t="s">
        <v>3750</v>
      </c>
      <c r="D347" s="80" t="s">
        <v>3927</v>
      </c>
      <c r="E347" s="176" t="s">
        <v>4213</v>
      </c>
      <c r="F347" s="177" t="s">
        <v>4246</v>
      </c>
      <c r="G347" t="s">
        <v>224</v>
      </c>
      <c r="H347" s="80"/>
      <c r="I347" t="s">
        <v>1106</v>
      </c>
      <c r="J347" s="207"/>
      <c r="K347" s="80"/>
      <c r="L347" s="80" t="s">
        <v>3796</v>
      </c>
      <c r="M347" t="s">
        <v>4211</v>
      </c>
      <c r="N347" s="80"/>
      <c r="O347" t="s">
        <v>4165</v>
      </c>
      <c r="P347" s="80" t="s">
        <v>3868</v>
      </c>
      <c r="Q347" s="80"/>
      <c r="R347" s="80"/>
      <c r="S347" s="80"/>
      <c r="T347" s="178" t="str" cm="1">
        <f t="array" ref="T34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7" s="186">
        <v>577</v>
      </c>
      <c r="V347" s="207"/>
      <c r="W347" s="80"/>
      <c r="X347" s="80"/>
      <c r="Y347" s="80"/>
      <c r="Z347" s="80"/>
      <c r="AA347" s="80"/>
      <c r="AB347" s="80"/>
      <c r="AC347" s="80"/>
      <c r="AD347" s="80"/>
      <c r="AE347" s="80"/>
      <c r="AF347" s="80"/>
      <c r="AG347" s="80"/>
      <c r="AH347" s="80"/>
      <c r="AI347" s="80"/>
      <c r="AJ347" s="80"/>
      <c r="AK347" s="80"/>
      <c r="AL347" s="80"/>
      <c r="AM347" s="80"/>
      <c r="AN347" s="80"/>
      <c r="AO347" s="80"/>
      <c r="AP347" s="80" t="s">
        <v>3885</v>
      </c>
      <c r="AQ347" s="80"/>
      <c r="AR347" s="80"/>
      <c r="AS347" s="80"/>
      <c r="AT347" s="80"/>
      <c r="AU347" s="80"/>
      <c r="AV347" s="80"/>
      <c r="AW347" s="80"/>
      <c r="AX347" s="80"/>
      <c r="AY347" s="80"/>
      <c r="AZ347" s="80"/>
      <c r="BA347" s="80"/>
      <c r="BB347" s="80"/>
      <c r="BC347" s="80"/>
      <c r="BD347" s="80"/>
      <c r="BE347" s="80"/>
      <c r="BF347" s="80"/>
      <c r="BG347" s="80"/>
      <c r="BH347" s="80"/>
      <c r="BI347" s="80"/>
      <c r="BJ347" s="80"/>
      <c r="BK347" s="80"/>
      <c r="BL347" s="80"/>
      <c r="BM347" s="80"/>
      <c r="BN347" s="80"/>
      <c r="BO347" s="80"/>
      <c r="BP347" s="80"/>
      <c r="BQ347" s="80"/>
      <c r="BR347" s="80"/>
      <c r="BS347" s="80"/>
      <c r="BT347" s="80"/>
      <c r="BU347" s="80"/>
      <c r="BV347" s="80"/>
      <c r="BW347" s="80"/>
      <c r="BX347" s="80"/>
      <c r="BY347" s="80"/>
      <c r="BZ347" s="80"/>
      <c r="CA347" s="80"/>
      <c r="CB347" s="80"/>
      <c r="CC347" s="80"/>
      <c r="CD347" s="80"/>
      <c r="CE347" s="80"/>
      <c r="CF347" s="80"/>
      <c r="CG347" s="80"/>
    </row>
    <row r="348" spans="1:85" ht="14.5" customHeight="1">
      <c r="A348" s="85" t="s">
        <v>3787</v>
      </c>
      <c r="B348" s="85">
        <v>344</v>
      </c>
      <c r="C348" s="80" t="s">
        <v>3751</v>
      </c>
      <c r="D348" s="80" t="s">
        <v>3928</v>
      </c>
      <c r="E348" s="176" t="s">
        <v>4213</v>
      </c>
      <c r="F348" s="177" t="s">
        <v>4246</v>
      </c>
      <c r="G348" t="s">
        <v>224</v>
      </c>
      <c r="H348" s="80"/>
      <c r="I348" t="s">
        <v>1106</v>
      </c>
      <c r="J348" s="207"/>
      <c r="K348" s="80"/>
      <c r="L348" s="80" t="s">
        <v>3796</v>
      </c>
      <c r="M348" t="s">
        <v>4211</v>
      </c>
      <c r="N348" s="80"/>
      <c r="O348" t="s">
        <v>4165</v>
      </c>
      <c r="P348" s="80" t="s">
        <v>3868</v>
      </c>
      <c r="Q348" s="80"/>
      <c r="R348" s="80"/>
      <c r="S348" s="80" t="s">
        <v>3843</v>
      </c>
      <c r="T348" s="178" t="str" cm="1">
        <f t="array" ref="T34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8" s="186">
        <v>894</v>
      </c>
      <c r="V348" s="207"/>
      <c r="W348" s="80"/>
      <c r="X348" s="80"/>
      <c r="Y348" s="80"/>
      <c r="Z348" s="80"/>
      <c r="AA348" s="80"/>
      <c r="AB348" s="80"/>
      <c r="AC348" s="80"/>
      <c r="AD348" s="80"/>
      <c r="AE348" s="80"/>
      <c r="AF348" s="80"/>
      <c r="AG348" s="80"/>
      <c r="AH348" s="80"/>
      <c r="AI348" s="80"/>
      <c r="AJ348" s="80"/>
      <c r="AK348" s="80"/>
      <c r="AL348" s="80"/>
      <c r="AM348" s="80"/>
      <c r="AN348" s="80"/>
      <c r="AO348" s="80"/>
      <c r="AP348" s="80" t="s">
        <v>27</v>
      </c>
      <c r="AQ348" s="80"/>
      <c r="AR348" s="80"/>
      <c r="AS348" s="80"/>
      <c r="AT348" s="80"/>
      <c r="AU348" s="80"/>
      <c r="AV348" s="80"/>
      <c r="AW348" s="80"/>
      <c r="AX348" s="80"/>
      <c r="AY348" s="80"/>
      <c r="AZ348" s="80"/>
      <c r="BA348" s="80"/>
      <c r="BB348" s="80"/>
      <c r="BC348" s="80"/>
      <c r="BD348" s="80"/>
      <c r="BE348" s="80"/>
      <c r="BF348" s="80"/>
      <c r="BG348" s="80"/>
      <c r="BH348" s="80"/>
      <c r="BI348" s="80"/>
      <c r="BJ348" s="80"/>
      <c r="BK348" s="80"/>
      <c r="BL348" s="80"/>
      <c r="BM348" s="80"/>
      <c r="BN348" s="80"/>
      <c r="BO348" s="80"/>
      <c r="BP348" s="80"/>
      <c r="BQ348" s="80"/>
      <c r="BR348" s="80"/>
      <c r="BS348" s="80"/>
      <c r="BT348" s="80"/>
      <c r="BU348" s="80"/>
      <c r="BV348" s="80"/>
      <c r="BW348" s="80"/>
      <c r="BX348" s="80"/>
      <c r="BY348" s="80"/>
      <c r="BZ348" s="80"/>
      <c r="CA348" s="80"/>
      <c r="CB348" s="80"/>
      <c r="CC348" s="80"/>
      <c r="CD348" s="80"/>
      <c r="CE348" s="80"/>
      <c r="CF348" s="80"/>
      <c r="CG348" s="80"/>
    </row>
    <row r="349" spans="1:85" ht="14.5" customHeight="1">
      <c r="A349" s="85" t="s">
        <v>3787</v>
      </c>
      <c r="B349" s="85">
        <v>345</v>
      </c>
      <c r="C349" s="80" t="s">
        <v>3744</v>
      </c>
      <c r="D349" s="80" t="s">
        <v>3921</v>
      </c>
      <c r="E349" s="177" t="s">
        <v>1041</v>
      </c>
      <c r="F349" s="177" t="s">
        <v>3516</v>
      </c>
      <c r="G349" t="s">
        <v>224</v>
      </c>
      <c r="H349" s="80"/>
      <c r="I349" t="s">
        <v>1106</v>
      </c>
      <c r="J349" s="207"/>
      <c r="K349" s="80"/>
      <c r="L349" s="80" t="s">
        <v>3796</v>
      </c>
      <c r="M349" t="s">
        <v>4211</v>
      </c>
      <c r="N349" s="80"/>
      <c r="O349" t="s">
        <v>4165</v>
      </c>
      <c r="P349" s="80" t="s">
        <v>3871</v>
      </c>
      <c r="Q349" s="80"/>
      <c r="R349" s="80"/>
      <c r="S349" s="80" t="s">
        <v>3837</v>
      </c>
      <c r="T349" s="178" t="str" cm="1">
        <f t="array" ref="T34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49" s="186">
        <v>578</v>
      </c>
      <c r="V349" s="207"/>
      <c r="W349" s="80"/>
      <c r="X349" s="80"/>
      <c r="Y349" s="80"/>
      <c r="Z349" s="80"/>
      <c r="AA349" s="80"/>
      <c r="AB349" s="80"/>
      <c r="AC349" s="80"/>
      <c r="AD349" s="80"/>
      <c r="AE349" s="80"/>
      <c r="AF349" s="80"/>
      <c r="AG349" s="80"/>
      <c r="AH349" s="80"/>
      <c r="AI349" s="80"/>
      <c r="AJ349" s="80"/>
      <c r="AK349" s="80"/>
      <c r="AL349" s="80"/>
      <c r="AM349" s="80"/>
      <c r="AN349" s="80"/>
      <c r="AO349" s="80"/>
      <c r="AP349" s="80" t="s">
        <v>27</v>
      </c>
      <c r="AQ349" s="80"/>
      <c r="AR349" s="80"/>
      <c r="AS349" s="80"/>
      <c r="AT349" s="80"/>
      <c r="AU349" s="80"/>
      <c r="AV349" s="80"/>
      <c r="AW349" s="80"/>
      <c r="AX349" s="80"/>
      <c r="AY349" s="80"/>
      <c r="AZ349" s="80"/>
      <c r="BA349" s="80"/>
      <c r="BB349" s="80"/>
      <c r="BC349" s="80"/>
      <c r="BD349" s="80"/>
      <c r="BE349" s="80"/>
      <c r="BF349" s="80"/>
      <c r="BG349" s="80"/>
      <c r="BH349" s="80"/>
      <c r="BI349" s="80"/>
      <c r="BJ349" s="80"/>
      <c r="BK349" s="80"/>
      <c r="BL349" s="80"/>
      <c r="BM349" s="80"/>
      <c r="BN349" s="80"/>
      <c r="BO349" s="80"/>
      <c r="BP349" s="80"/>
      <c r="BQ349" s="80"/>
      <c r="BR349" s="80"/>
      <c r="BS349" s="80"/>
      <c r="BT349" s="80"/>
      <c r="BU349" s="80"/>
      <c r="BV349" s="80"/>
      <c r="BW349" s="80"/>
      <c r="BX349" s="80"/>
      <c r="BY349" s="177" t="s">
        <v>925</v>
      </c>
      <c r="BZ349" s="80"/>
      <c r="CA349" s="80"/>
      <c r="CB349" s="80"/>
      <c r="CC349" s="80"/>
      <c r="CD349" s="80"/>
      <c r="CE349" s="80"/>
      <c r="CF349" s="80"/>
      <c r="CG349" s="80"/>
    </row>
    <row r="350" spans="1:85" ht="14.5" customHeight="1">
      <c r="A350" s="85" t="s">
        <v>3786</v>
      </c>
      <c r="B350" s="85">
        <v>346</v>
      </c>
      <c r="C350" s="80" t="s">
        <v>3753</v>
      </c>
      <c r="D350" s="80" t="s">
        <v>3930</v>
      </c>
      <c r="E350" s="176" t="s">
        <v>4213</v>
      </c>
      <c r="F350" s="177" t="s">
        <v>4246</v>
      </c>
      <c r="G350" t="s">
        <v>224</v>
      </c>
      <c r="H350" s="80"/>
      <c r="I350" t="s">
        <v>1106</v>
      </c>
      <c r="J350" s="207"/>
      <c r="K350" s="80"/>
      <c r="L350" s="80" t="s">
        <v>3800</v>
      </c>
      <c r="M350" t="s">
        <v>4211</v>
      </c>
      <c r="N350" s="80"/>
      <c r="O350" t="s">
        <v>4165</v>
      </c>
      <c r="P350" s="80" t="s">
        <v>3868</v>
      </c>
      <c r="Q350" s="80"/>
      <c r="R350" s="80"/>
      <c r="S350" s="80" t="s">
        <v>3845</v>
      </c>
      <c r="T350" s="178" t="str" cm="1">
        <f t="array" ref="T35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50" s="186">
        <v>3500</v>
      </c>
      <c r="V350" s="207"/>
      <c r="W350" s="80"/>
      <c r="X350" s="80"/>
      <c r="Y350" s="80"/>
      <c r="Z350" s="80"/>
      <c r="AA350" s="80"/>
      <c r="AB350" s="80"/>
      <c r="AC350" s="80"/>
      <c r="AD350" s="80"/>
      <c r="AE350" s="80"/>
      <c r="AF350" s="80"/>
      <c r="AG350" s="80"/>
      <c r="AH350" s="80"/>
      <c r="AI350" s="80"/>
      <c r="AJ350" s="80"/>
      <c r="AK350" s="80"/>
      <c r="AL350" s="80"/>
      <c r="AM350" s="80"/>
      <c r="AN350" s="80"/>
      <c r="AO350" s="80"/>
      <c r="AP350" s="80" t="s">
        <v>3885</v>
      </c>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0"/>
      <c r="CB350" s="80"/>
      <c r="CC350" s="80"/>
      <c r="CD350" s="80"/>
      <c r="CE350" s="80"/>
      <c r="CF350" s="80"/>
      <c r="CG350" s="80"/>
    </row>
    <row r="351" spans="1:85" ht="14.5" customHeight="1">
      <c r="A351" s="85" t="s">
        <v>3787</v>
      </c>
      <c r="B351" s="85">
        <v>347</v>
      </c>
      <c r="C351" s="80" t="s">
        <v>3754</v>
      </c>
      <c r="D351" s="80" t="s">
        <v>3931</v>
      </c>
      <c r="E351" s="176" t="s">
        <v>4213</v>
      </c>
      <c r="F351" s="177" t="s">
        <v>4246</v>
      </c>
      <c r="G351" t="s">
        <v>224</v>
      </c>
      <c r="H351" s="80"/>
      <c r="I351" t="s">
        <v>1106</v>
      </c>
      <c r="J351" s="207"/>
      <c r="K351" s="80"/>
      <c r="L351" s="80" t="s">
        <v>3628</v>
      </c>
      <c r="M351" t="s">
        <v>4211</v>
      </c>
      <c r="N351" s="80"/>
      <c r="O351" t="s">
        <v>4165</v>
      </c>
      <c r="P351" s="80" t="s">
        <v>3632</v>
      </c>
      <c r="Q351" s="80"/>
      <c r="R351" s="80"/>
      <c r="S351" s="80" t="s">
        <v>3846</v>
      </c>
      <c r="T351" s="178" t="str" cm="1">
        <f t="array" ref="T35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51" s="186">
        <v>1400</v>
      </c>
      <c r="V351" s="207"/>
      <c r="W351" s="80"/>
      <c r="X351" s="80"/>
      <c r="Y351" s="80"/>
      <c r="Z351" s="80"/>
      <c r="AA351" s="80"/>
      <c r="AB351" s="80"/>
      <c r="AC351" s="80"/>
      <c r="AD351" s="80"/>
      <c r="AE351" s="80"/>
      <c r="AF351" s="80"/>
      <c r="AG351" s="80"/>
      <c r="AH351" s="80"/>
      <c r="AI351" s="80"/>
      <c r="AJ351" s="80"/>
      <c r="AK351" s="80"/>
      <c r="AL351" s="80"/>
      <c r="AM351" s="80"/>
      <c r="AN351" s="80"/>
      <c r="AO351" s="80"/>
      <c r="AP351" s="80" t="s">
        <v>3884</v>
      </c>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0"/>
      <c r="CB351" s="80"/>
      <c r="CC351" s="80"/>
      <c r="CD351" s="80"/>
      <c r="CE351" s="80"/>
      <c r="CF351" s="80"/>
      <c r="CG351" s="80"/>
    </row>
    <row r="352" spans="1:85" ht="14.5" customHeight="1">
      <c r="A352" s="85" t="s">
        <v>3786</v>
      </c>
      <c r="B352" s="85">
        <v>348</v>
      </c>
      <c r="C352" s="80" t="s">
        <v>3756</v>
      </c>
      <c r="D352" s="80" t="s">
        <v>3933</v>
      </c>
      <c r="E352" s="177" t="s">
        <v>1041</v>
      </c>
      <c r="F352" s="177" t="s">
        <v>3516</v>
      </c>
      <c r="G352" t="s">
        <v>224</v>
      </c>
      <c r="H352" s="80"/>
      <c r="I352" t="s">
        <v>1106</v>
      </c>
      <c r="J352" s="207"/>
      <c r="K352" s="80"/>
      <c r="L352" s="80" t="s">
        <v>3800</v>
      </c>
      <c r="M352" t="s">
        <v>4211</v>
      </c>
      <c r="N352" s="80"/>
      <c r="O352" t="s">
        <v>4165</v>
      </c>
      <c r="P352" s="80" t="s">
        <v>3868</v>
      </c>
      <c r="Q352" s="80"/>
      <c r="R352" s="80"/>
      <c r="S352" s="80" t="s">
        <v>3848</v>
      </c>
      <c r="T352" s="178" t="str" cm="1">
        <f t="array" ref="T35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52" s="186">
        <v>674</v>
      </c>
      <c r="V352" s="207"/>
      <c r="W352" s="80"/>
      <c r="X352" s="80"/>
      <c r="Y352" s="80"/>
      <c r="Z352" s="80"/>
      <c r="AA352" s="80"/>
      <c r="AB352" s="80"/>
      <c r="AC352" s="80"/>
      <c r="AD352" s="80"/>
      <c r="AE352" s="80"/>
      <c r="AF352" s="80"/>
      <c r="AG352" s="80"/>
      <c r="AH352" s="80"/>
      <c r="AI352" s="80"/>
      <c r="AJ352" s="80"/>
      <c r="AK352" s="80"/>
      <c r="AL352" s="80"/>
      <c r="AM352" s="80"/>
      <c r="AN352" s="80"/>
      <c r="AO352" s="80"/>
      <c r="AP352" s="80" t="s">
        <v>3885</v>
      </c>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177" t="s">
        <v>925</v>
      </c>
      <c r="BZ352" s="80"/>
      <c r="CA352" s="80"/>
      <c r="CB352" s="80"/>
      <c r="CC352" s="80"/>
      <c r="CD352" s="80"/>
      <c r="CE352" s="80"/>
      <c r="CF352" s="80"/>
      <c r="CG352" s="80"/>
    </row>
    <row r="353" spans="1:85" ht="14.5" customHeight="1">
      <c r="A353" s="85" t="s">
        <v>3786</v>
      </c>
      <c r="B353" s="85">
        <v>349</v>
      </c>
      <c r="C353" s="80" t="s">
        <v>3759</v>
      </c>
      <c r="D353" s="80" t="s">
        <v>3936</v>
      </c>
      <c r="E353" s="177" t="s">
        <v>1041</v>
      </c>
      <c r="F353" s="177" t="s">
        <v>3516</v>
      </c>
      <c r="G353" t="s">
        <v>224</v>
      </c>
      <c r="H353" s="80"/>
      <c r="I353" t="s">
        <v>1106</v>
      </c>
      <c r="J353" s="207"/>
      <c r="K353" s="80"/>
      <c r="L353" s="80" t="s">
        <v>3800</v>
      </c>
      <c r="M353" t="s">
        <v>4211</v>
      </c>
      <c r="N353" s="80"/>
      <c r="O353" t="s">
        <v>4165</v>
      </c>
      <c r="P353" s="80" t="s">
        <v>2919</v>
      </c>
      <c r="Q353" s="80"/>
      <c r="R353" s="80"/>
      <c r="S353" s="80" t="s">
        <v>3849</v>
      </c>
      <c r="T353" s="178" t="str" cm="1">
        <f t="array" ref="T35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53" s="186">
        <v>91.56</v>
      </c>
      <c r="V353" s="207"/>
      <c r="W353" s="80"/>
      <c r="X353" s="80"/>
      <c r="Y353" s="80"/>
      <c r="Z353" s="80"/>
      <c r="AA353" s="80"/>
      <c r="AB353" s="80"/>
      <c r="AC353" s="80"/>
      <c r="AD353" s="80"/>
      <c r="AE353" s="80"/>
      <c r="AF353" s="80"/>
      <c r="AG353" s="80"/>
      <c r="AH353" s="80"/>
      <c r="AI353" s="80"/>
      <c r="AJ353" s="80"/>
      <c r="AK353" s="80"/>
      <c r="AL353" s="80"/>
      <c r="AM353" s="80"/>
      <c r="AN353" s="80"/>
      <c r="AO353" s="80"/>
      <c r="AP353" s="80" t="s">
        <v>3885</v>
      </c>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177" t="s">
        <v>925</v>
      </c>
      <c r="BZ353" s="80"/>
      <c r="CA353" s="80"/>
      <c r="CB353" s="80"/>
      <c r="CC353" s="80"/>
      <c r="CD353" s="80"/>
      <c r="CE353" s="80"/>
      <c r="CF353" s="80"/>
      <c r="CG353" s="80"/>
    </row>
    <row r="354" spans="1:85" ht="14.5" customHeight="1">
      <c r="A354" s="85" t="s">
        <v>3786</v>
      </c>
      <c r="B354" s="85">
        <v>350</v>
      </c>
      <c r="C354" s="80" t="s">
        <v>3757</v>
      </c>
      <c r="D354" s="80" t="s">
        <v>3934</v>
      </c>
      <c r="E354" s="176" t="s">
        <v>4213</v>
      </c>
      <c r="F354" s="177" t="s">
        <v>4246</v>
      </c>
      <c r="G354" t="s">
        <v>224</v>
      </c>
      <c r="H354" s="80"/>
      <c r="I354" t="s">
        <v>1106</v>
      </c>
      <c r="J354" s="207"/>
      <c r="K354" s="80"/>
      <c r="L354" s="80" t="s">
        <v>3800</v>
      </c>
      <c r="M354" t="s">
        <v>4211</v>
      </c>
      <c r="N354" s="80"/>
      <c r="O354" t="s">
        <v>4165</v>
      </c>
      <c r="P354" s="80" t="s">
        <v>3632</v>
      </c>
      <c r="Q354" s="80"/>
      <c r="R354" s="80"/>
      <c r="S354" s="80"/>
      <c r="T354" s="178" t="str" cm="1">
        <f t="array" ref="T35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$10m-$50m</v>
      </c>
      <c r="U354" s="186">
        <v>40</v>
      </c>
      <c r="V354" s="207"/>
      <c r="W354" s="80"/>
      <c r="X354" s="80"/>
      <c r="Y354" s="80"/>
      <c r="Z354" s="80"/>
      <c r="AA354" s="80"/>
      <c r="AB354" s="80"/>
      <c r="AC354" s="80"/>
      <c r="AD354" s="80"/>
      <c r="AE354" s="80"/>
      <c r="AF354" s="80"/>
      <c r="AG354" s="80"/>
      <c r="AH354" s="80"/>
      <c r="AI354" s="80"/>
      <c r="AJ354" s="80"/>
      <c r="AK354" s="80"/>
      <c r="AL354" s="80"/>
      <c r="AM354" s="80"/>
      <c r="AN354" s="80"/>
      <c r="AO354" s="80"/>
      <c r="AP354" s="80" t="s">
        <v>27</v>
      </c>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0"/>
      <c r="CB354" s="80"/>
      <c r="CC354" s="80"/>
      <c r="CD354" s="80"/>
      <c r="CE354" s="80"/>
      <c r="CF354" s="80"/>
      <c r="CG354" s="80"/>
    </row>
    <row r="355" spans="1:85" ht="14.5" customHeight="1">
      <c r="A355" s="85" t="s">
        <v>3786</v>
      </c>
      <c r="B355" s="85">
        <v>351</v>
      </c>
      <c r="C355" s="80" t="s">
        <v>3758</v>
      </c>
      <c r="D355" s="80" t="s">
        <v>3935</v>
      </c>
      <c r="E355" s="176" t="s">
        <v>4213</v>
      </c>
      <c r="F355" s="177" t="s">
        <v>4246</v>
      </c>
      <c r="G355" t="s">
        <v>224</v>
      </c>
      <c r="H355" s="80"/>
      <c r="I355" t="s">
        <v>1106</v>
      </c>
      <c r="J355" s="207"/>
      <c r="K355" s="80"/>
      <c r="L355" s="80" t="s">
        <v>3800</v>
      </c>
      <c r="M355" t="s">
        <v>4211</v>
      </c>
      <c r="N355" s="80"/>
      <c r="O355" t="s">
        <v>4165</v>
      </c>
      <c r="P355" s="80" t="s">
        <v>3869</v>
      </c>
      <c r="Q355" s="80"/>
      <c r="R355" s="80"/>
      <c r="S355" s="80"/>
      <c r="T355" s="178" t="str" cm="1">
        <f t="array" ref="T35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55" s="186">
        <v>1</v>
      </c>
      <c r="V355" s="207"/>
      <c r="W355" s="80"/>
      <c r="X355" s="80"/>
      <c r="Y355" s="80"/>
      <c r="Z355" s="80"/>
      <c r="AA355" s="80"/>
      <c r="AB355" s="80"/>
      <c r="AC355" s="80"/>
      <c r="AD355" s="80"/>
      <c r="AE355" s="80"/>
      <c r="AF355" s="80"/>
      <c r="AG355" s="80"/>
      <c r="AH355" s="80"/>
      <c r="AI355" s="80"/>
      <c r="AJ355" s="80"/>
      <c r="AK355" s="80"/>
      <c r="AL355" s="80"/>
      <c r="AM355" s="80"/>
      <c r="AN355" s="80"/>
      <c r="AO355" s="80"/>
      <c r="AP355" s="80" t="s">
        <v>3884</v>
      </c>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0"/>
      <c r="CB355" s="80"/>
      <c r="CC355" s="80"/>
      <c r="CD355" s="80"/>
      <c r="CE355" s="80"/>
      <c r="CF355" s="80"/>
      <c r="CG355" s="80"/>
    </row>
    <row r="356" spans="1:85" ht="14.5" customHeight="1">
      <c r="A356" s="85" t="s">
        <v>3787</v>
      </c>
      <c r="B356" s="85">
        <v>352</v>
      </c>
      <c r="C356" s="80" t="s">
        <v>3761</v>
      </c>
      <c r="D356" s="80" t="s">
        <v>3938</v>
      </c>
      <c r="E356" s="177" t="s">
        <v>1041</v>
      </c>
      <c r="F356" s="177" t="s">
        <v>3515</v>
      </c>
      <c r="G356" s="181" t="s">
        <v>224</v>
      </c>
      <c r="H356" s="80"/>
      <c r="I356" t="s">
        <v>1106</v>
      </c>
      <c r="J356" s="207"/>
      <c r="K356" s="80"/>
      <c r="L356" s="80" t="s">
        <v>3800</v>
      </c>
      <c r="M356" t="s">
        <v>4211</v>
      </c>
      <c r="N356" s="80"/>
      <c r="O356" s="80"/>
      <c r="P356" s="80" t="s">
        <v>3874</v>
      </c>
      <c r="Q356" s="80"/>
      <c r="R356" s="80"/>
      <c r="S356" s="80" t="s">
        <v>3851</v>
      </c>
      <c r="T356" s="178" t="str" cm="1">
        <f t="array" ref="T35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56" s="186">
        <v>1200</v>
      </c>
      <c r="V356" s="207"/>
      <c r="W356" s="80"/>
      <c r="X356" s="80"/>
      <c r="Y356" s="80"/>
      <c r="Z356" s="80"/>
      <c r="AA356" s="80"/>
      <c r="AB356" s="80"/>
      <c r="AC356" s="80"/>
      <c r="AD356" s="80"/>
      <c r="AE356" s="80"/>
      <c r="AF356" s="80"/>
      <c r="AG356" s="80"/>
      <c r="AH356" s="80"/>
      <c r="AI356" s="80"/>
      <c r="AJ356" s="80"/>
      <c r="AK356" s="80"/>
      <c r="AL356" s="80"/>
      <c r="AM356" s="80"/>
      <c r="AN356" s="80"/>
      <c r="AO356" s="80"/>
      <c r="AP356" s="175" t="s">
        <v>45</v>
      </c>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177" t="s">
        <v>925</v>
      </c>
      <c r="BZ356" s="80"/>
      <c r="CA356" s="80"/>
      <c r="CB356" s="80"/>
      <c r="CC356" s="80"/>
      <c r="CD356" s="80"/>
      <c r="CE356" s="80"/>
      <c r="CF356" s="80"/>
      <c r="CG356" s="80"/>
    </row>
    <row r="357" spans="1:85" ht="14.5" customHeight="1">
      <c r="A357" s="85" t="s">
        <v>3787</v>
      </c>
      <c r="B357" s="85">
        <v>353</v>
      </c>
      <c r="C357" s="80" t="s">
        <v>3760</v>
      </c>
      <c r="D357" s="80" t="s">
        <v>3937</v>
      </c>
      <c r="E357" s="176" t="s">
        <v>4213</v>
      </c>
      <c r="F357" s="177" t="s">
        <v>4246</v>
      </c>
      <c r="G357" t="s">
        <v>224</v>
      </c>
      <c r="H357" s="80"/>
      <c r="I357" t="s">
        <v>1106</v>
      </c>
      <c r="J357" s="207"/>
      <c r="K357" s="80"/>
      <c r="L357" s="80" t="s">
        <v>3800</v>
      </c>
      <c r="M357" t="s">
        <v>4211</v>
      </c>
      <c r="N357" s="80"/>
      <c r="O357" t="s">
        <v>4165</v>
      </c>
      <c r="P357" s="80" t="s">
        <v>2919</v>
      </c>
      <c r="Q357" s="80"/>
      <c r="R357" s="80"/>
      <c r="S357" s="80" t="s">
        <v>3850</v>
      </c>
      <c r="T357" s="178" t="str" cm="1">
        <f t="array" ref="T35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57" s="186">
        <v>1447</v>
      </c>
      <c r="V357" s="207"/>
      <c r="W357" s="80"/>
      <c r="X357" s="80"/>
      <c r="Y357" s="80"/>
      <c r="Z357" s="80"/>
      <c r="AA357" s="80"/>
      <c r="AB357" s="80"/>
      <c r="AC357" s="80"/>
      <c r="AD357" s="80"/>
      <c r="AE357" s="80"/>
      <c r="AF357" s="80"/>
      <c r="AG357" s="80"/>
      <c r="AH357" s="80"/>
      <c r="AI357" s="80"/>
      <c r="AJ357" s="80"/>
      <c r="AK357" s="80"/>
      <c r="AL357" s="80"/>
      <c r="AM357" s="80"/>
      <c r="AN357" s="80"/>
      <c r="AO357" s="80"/>
      <c r="AP357" s="80" t="s">
        <v>27</v>
      </c>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0"/>
      <c r="CB357" s="80"/>
      <c r="CC357" s="80"/>
      <c r="CD357" s="80"/>
      <c r="CE357" s="80"/>
      <c r="CF357" s="80"/>
      <c r="CG357" s="80"/>
    </row>
    <row r="358" spans="1:85" ht="14.5" customHeight="1">
      <c r="A358" s="85" t="s">
        <v>3786</v>
      </c>
      <c r="B358" s="85">
        <v>354</v>
      </c>
      <c r="C358" s="80" t="s">
        <v>3767</v>
      </c>
      <c r="D358" s="80" t="s">
        <v>3943</v>
      </c>
      <c r="E358" s="177" t="s">
        <v>1041</v>
      </c>
      <c r="F358" s="177" t="s">
        <v>3516</v>
      </c>
      <c r="G358" t="s">
        <v>224</v>
      </c>
      <c r="H358" s="80"/>
      <c r="I358" t="s">
        <v>1106</v>
      </c>
      <c r="J358" s="207"/>
      <c r="K358" s="80"/>
      <c r="L358" s="80" t="s">
        <v>3803</v>
      </c>
      <c r="M358" t="s">
        <v>4211</v>
      </c>
      <c r="N358" s="80"/>
      <c r="O358" t="s">
        <v>4165</v>
      </c>
      <c r="P358" s="80" t="s">
        <v>2919</v>
      </c>
      <c r="Q358" s="80"/>
      <c r="R358" s="80"/>
      <c r="S358" s="80" t="s">
        <v>3856</v>
      </c>
      <c r="T358" s="178" t="str" cm="1">
        <f t="array" ref="T35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58" s="186">
        <v>126</v>
      </c>
      <c r="V358" s="207"/>
      <c r="W358" s="80"/>
      <c r="X358" s="80"/>
      <c r="Y358" s="80"/>
      <c r="Z358" s="80"/>
      <c r="AA358" s="80"/>
      <c r="AB358" s="80"/>
      <c r="AC358" s="80"/>
      <c r="AD358" s="80"/>
      <c r="AE358" s="80"/>
      <c r="AF358" s="80"/>
      <c r="AG358" s="80"/>
      <c r="AH358" s="80"/>
      <c r="AI358" s="80"/>
      <c r="AJ358" s="80"/>
      <c r="AK358" s="80"/>
      <c r="AL358" s="80"/>
      <c r="AM358" s="80"/>
      <c r="AN358" s="80"/>
      <c r="AO358" s="80"/>
      <c r="AP358" s="80" t="s">
        <v>3885</v>
      </c>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177" t="s">
        <v>925</v>
      </c>
      <c r="BZ358" s="80"/>
      <c r="CA358" s="80"/>
      <c r="CB358" s="80"/>
      <c r="CC358" s="80"/>
      <c r="CD358" s="80"/>
      <c r="CE358" s="80"/>
      <c r="CF358" s="80"/>
      <c r="CG358" s="80"/>
    </row>
    <row r="359" spans="1:85" ht="14.5" customHeight="1">
      <c r="A359" s="85" t="s">
        <v>3786</v>
      </c>
      <c r="B359" s="85">
        <v>355</v>
      </c>
      <c r="C359" s="80" t="s">
        <v>3762</v>
      </c>
      <c r="D359" s="80" t="s">
        <v>3939</v>
      </c>
      <c r="E359" s="176" t="s">
        <v>4213</v>
      </c>
      <c r="F359" s="177" t="s">
        <v>4246</v>
      </c>
      <c r="G359" s="181" t="s">
        <v>224</v>
      </c>
      <c r="H359" s="80"/>
      <c r="I359" t="s">
        <v>1106</v>
      </c>
      <c r="J359" s="207"/>
      <c r="K359" s="80"/>
      <c r="L359" s="80" t="s">
        <v>3802</v>
      </c>
      <c r="M359" t="s">
        <v>4210</v>
      </c>
      <c r="N359" s="80"/>
      <c r="O359" s="80"/>
      <c r="P359" s="80" t="s">
        <v>3876</v>
      </c>
      <c r="Q359" s="80"/>
      <c r="R359" s="80"/>
      <c r="S359" s="80" t="s">
        <v>3852</v>
      </c>
      <c r="T359" s="178" t="str" cm="1">
        <f t="array" ref="T35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59" s="186">
        <v>152</v>
      </c>
      <c r="V359" s="207"/>
      <c r="W359" s="80"/>
      <c r="X359" s="80"/>
      <c r="Y359" s="80"/>
      <c r="Z359" s="80"/>
      <c r="AA359" s="80"/>
      <c r="AB359" s="80"/>
      <c r="AC359" s="80"/>
      <c r="AD359" s="80"/>
      <c r="AE359" s="80"/>
      <c r="AF359" s="80"/>
      <c r="AG359" s="80"/>
      <c r="AH359" s="80"/>
      <c r="AI359" s="80"/>
      <c r="AJ359" s="80"/>
      <c r="AK359" s="80"/>
      <c r="AL359" s="80"/>
      <c r="AM359" s="80"/>
      <c r="AN359" s="80"/>
      <c r="AO359" s="80"/>
      <c r="AP359" s="80" t="s">
        <v>3885</v>
      </c>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0"/>
      <c r="CB359" s="80"/>
      <c r="CC359" s="80"/>
      <c r="CD359" s="80"/>
      <c r="CE359" s="80"/>
      <c r="CF359" s="80"/>
      <c r="CG359" s="80"/>
    </row>
    <row r="360" spans="1:85" ht="14.5" customHeight="1">
      <c r="A360" s="85" t="s">
        <v>3786</v>
      </c>
      <c r="B360" s="85">
        <v>356</v>
      </c>
      <c r="C360" s="80" t="s">
        <v>3768</v>
      </c>
      <c r="D360" s="80" t="s">
        <v>3944</v>
      </c>
      <c r="E360" s="177" t="s">
        <v>1041</v>
      </c>
      <c r="F360" s="177" t="s">
        <v>3516</v>
      </c>
      <c r="G360" t="s">
        <v>224</v>
      </c>
      <c r="H360" s="80"/>
      <c r="I360" t="s">
        <v>1106</v>
      </c>
      <c r="J360" s="207"/>
      <c r="K360" s="80"/>
      <c r="L360" s="80" t="s">
        <v>3803</v>
      </c>
      <c r="M360" t="s">
        <v>4211</v>
      </c>
      <c r="N360" s="80"/>
      <c r="O360" t="s">
        <v>4165</v>
      </c>
      <c r="P360" s="80" t="s">
        <v>2919</v>
      </c>
      <c r="Q360" s="80"/>
      <c r="R360" s="80"/>
      <c r="S360" s="80" t="s">
        <v>3857</v>
      </c>
      <c r="T360" s="178" t="str" cm="1">
        <f t="array" ref="T36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60" s="186">
        <v>56.28</v>
      </c>
      <c r="V360" s="207"/>
      <c r="W360" s="80"/>
      <c r="X360" s="80"/>
      <c r="Y360" s="80"/>
      <c r="Z360" s="80"/>
      <c r="AA360" s="80"/>
      <c r="AB360" s="80"/>
      <c r="AC360" s="80"/>
      <c r="AD360" s="80"/>
      <c r="AE360" s="80"/>
      <c r="AF360" s="80"/>
      <c r="AG360" s="80"/>
      <c r="AH360" s="80"/>
      <c r="AI360" s="80"/>
      <c r="AJ360" s="80"/>
      <c r="AK360" s="80"/>
      <c r="AL360" s="80"/>
      <c r="AM360" s="80"/>
      <c r="AN360" s="80"/>
      <c r="AO360" s="80"/>
      <c r="AP360" s="175" t="s">
        <v>45</v>
      </c>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177" t="s">
        <v>925</v>
      </c>
      <c r="BZ360" s="80"/>
      <c r="CA360" s="80"/>
      <c r="CB360" s="80"/>
      <c r="CC360" s="80"/>
      <c r="CD360" s="80"/>
      <c r="CE360" s="80"/>
      <c r="CF360" s="80"/>
      <c r="CG360" s="80"/>
    </row>
    <row r="361" spans="1:85" ht="14.5" customHeight="1">
      <c r="A361" s="85" t="s">
        <v>3786</v>
      </c>
      <c r="B361" s="85">
        <v>357</v>
      </c>
      <c r="C361" s="80" t="s">
        <v>3764</v>
      </c>
      <c r="D361" s="80" t="s">
        <v>3940</v>
      </c>
      <c r="E361" s="177" t="s">
        <v>1041</v>
      </c>
      <c r="F361" s="177" t="s">
        <v>3784</v>
      </c>
      <c r="G361" s="181" t="s">
        <v>4151</v>
      </c>
      <c r="H361" s="80"/>
      <c r="I361" t="s">
        <v>1106</v>
      </c>
      <c r="J361" s="207"/>
      <c r="K361" s="80"/>
      <c r="L361" s="80" t="s">
        <v>3802</v>
      </c>
      <c r="M361" t="s">
        <v>4210</v>
      </c>
      <c r="N361" s="80"/>
      <c r="O361" s="80"/>
      <c r="P361" s="80" t="s">
        <v>3874</v>
      </c>
      <c r="Q361" s="80"/>
      <c r="R361" s="80"/>
      <c r="S361" s="80" t="s">
        <v>3854</v>
      </c>
      <c r="T361" s="178" t="str" cm="1">
        <f t="array" ref="T36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61" s="186">
        <v>5</v>
      </c>
      <c r="V361" s="207"/>
      <c r="W361" s="80"/>
      <c r="X361" s="80"/>
      <c r="Y361" s="80"/>
      <c r="Z361" s="80"/>
      <c r="AA361" s="80"/>
      <c r="AB361" s="80"/>
      <c r="AC361" s="80"/>
      <c r="AD361" s="80"/>
      <c r="AE361" s="80"/>
      <c r="AF361" s="80"/>
      <c r="AG361" s="80"/>
      <c r="AH361" s="80"/>
      <c r="AI361" s="80"/>
      <c r="AJ361" s="80"/>
      <c r="AK361" s="80"/>
      <c r="AL361" s="80"/>
      <c r="AM361" s="80"/>
      <c r="AN361" s="80"/>
      <c r="AO361" s="80"/>
      <c r="AP361" s="80" t="s">
        <v>27</v>
      </c>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0"/>
      <c r="CB361" s="80"/>
      <c r="CC361" s="80"/>
      <c r="CD361" s="80"/>
      <c r="CE361" s="80"/>
      <c r="CF361" s="80"/>
      <c r="CG361" s="80"/>
    </row>
    <row r="362" spans="1:85" ht="14.5" customHeight="1">
      <c r="A362" s="85" t="s">
        <v>3787</v>
      </c>
      <c r="B362" s="85">
        <v>358</v>
      </c>
      <c r="C362" s="80" t="s">
        <v>3765</v>
      </c>
      <c r="D362" s="80" t="s">
        <v>3941</v>
      </c>
      <c r="E362" s="176" t="s">
        <v>4213</v>
      </c>
      <c r="F362" s="177" t="s">
        <v>4246</v>
      </c>
      <c r="G362" t="s">
        <v>224</v>
      </c>
      <c r="H362" s="80"/>
      <c r="I362" t="s">
        <v>1106</v>
      </c>
      <c r="J362" s="207"/>
      <c r="K362" s="80"/>
      <c r="L362" s="80" t="s">
        <v>3802</v>
      </c>
      <c r="M362" t="s">
        <v>4210</v>
      </c>
      <c r="N362" s="80"/>
      <c r="O362" t="s">
        <v>4165</v>
      </c>
      <c r="P362" s="80" t="s">
        <v>3868</v>
      </c>
      <c r="Q362" s="80"/>
      <c r="R362" s="80"/>
      <c r="S362" s="80" t="s">
        <v>3855</v>
      </c>
      <c r="T362" s="178" t="str" cm="1">
        <f t="array" ref="T36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$5bn-$10bn</v>
      </c>
      <c r="U362" s="186">
        <v>5020</v>
      </c>
      <c r="V362" s="207"/>
      <c r="W362" s="80"/>
      <c r="X362" s="80"/>
      <c r="Y362" s="80"/>
      <c r="Z362" s="80"/>
      <c r="AA362" s="80"/>
      <c r="AB362" s="80"/>
      <c r="AC362" s="80"/>
      <c r="AD362" s="80"/>
      <c r="AE362" s="80"/>
      <c r="AF362" s="80"/>
      <c r="AG362" s="80"/>
      <c r="AH362" s="80"/>
      <c r="AI362" s="80"/>
      <c r="AJ362" s="80"/>
      <c r="AK362" s="80"/>
      <c r="AL362" s="80"/>
      <c r="AM362" s="80"/>
      <c r="AN362" s="80"/>
      <c r="AO362" s="80"/>
      <c r="AP362" s="80" t="s">
        <v>27</v>
      </c>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0"/>
      <c r="CB362" s="80"/>
      <c r="CC362" s="80"/>
      <c r="CD362" s="80"/>
      <c r="CE362" s="80"/>
      <c r="CF362" s="80"/>
      <c r="CG362" s="80"/>
    </row>
    <row r="363" spans="1:85" ht="14.5" customHeight="1">
      <c r="A363" s="85" t="s">
        <v>3786</v>
      </c>
      <c r="B363" s="85">
        <v>359</v>
      </c>
      <c r="C363" s="80" t="s">
        <v>3766</v>
      </c>
      <c r="D363" s="80" t="s">
        <v>3942</v>
      </c>
      <c r="E363" s="176" t="s">
        <v>4213</v>
      </c>
      <c r="F363" s="177" t="s">
        <v>4246</v>
      </c>
      <c r="G363" t="s">
        <v>224</v>
      </c>
      <c r="H363" s="80"/>
      <c r="I363" t="s">
        <v>1106</v>
      </c>
      <c r="J363" s="207"/>
      <c r="K363" s="80"/>
      <c r="L363" s="80" t="s">
        <v>3797</v>
      </c>
      <c r="M363" t="s">
        <v>4210</v>
      </c>
      <c r="N363" s="80"/>
      <c r="O363" t="s">
        <v>4165</v>
      </c>
      <c r="P363" s="80" t="s">
        <v>3871</v>
      </c>
      <c r="Q363" s="80"/>
      <c r="R363" s="80"/>
      <c r="S363" s="80"/>
      <c r="T363" s="181" t="s">
        <v>471</v>
      </c>
      <c r="U363" s="180" t="s">
        <v>471</v>
      </c>
      <c r="V363" s="207"/>
      <c r="W363" s="80"/>
      <c r="X363" s="80"/>
      <c r="Y363" s="80"/>
      <c r="Z363" s="80"/>
      <c r="AA363" s="80"/>
      <c r="AB363" s="80"/>
      <c r="AC363" s="80"/>
      <c r="AD363" s="80"/>
      <c r="AE363" s="80"/>
      <c r="AF363" s="80"/>
      <c r="AG363" s="80"/>
      <c r="AH363" s="80"/>
      <c r="AI363" s="80"/>
      <c r="AJ363" s="80"/>
      <c r="AK363" s="80"/>
      <c r="AL363" s="80"/>
      <c r="AM363" s="80"/>
      <c r="AN363" s="80"/>
      <c r="AO363" s="80"/>
      <c r="AP363" s="80" t="s">
        <v>27</v>
      </c>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0"/>
      <c r="CB363" s="80"/>
      <c r="CC363" s="80"/>
      <c r="CD363" s="80"/>
      <c r="CE363" s="80"/>
      <c r="CF363" s="80"/>
      <c r="CG363" s="80"/>
    </row>
    <row r="364" spans="1:85" ht="14.5" customHeight="1">
      <c r="A364" s="85" t="s">
        <v>4247</v>
      </c>
      <c r="B364" s="85">
        <v>360</v>
      </c>
      <c r="C364" s="80" t="s">
        <v>4245</v>
      </c>
      <c r="D364" s="80" t="s">
        <v>4249</v>
      </c>
      <c r="E364" s="177" t="s">
        <v>1041</v>
      </c>
      <c r="F364" s="177" t="s">
        <v>3516</v>
      </c>
      <c r="G364" s="181" t="s">
        <v>224</v>
      </c>
      <c r="H364" s="80"/>
      <c r="I364" t="s">
        <v>1106</v>
      </c>
      <c r="J364" s="207"/>
      <c r="K364" s="80"/>
      <c r="L364" s="80" t="s">
        <v>3804</v>
      </c>
      <c r="M364" t="s">
        <v>4210</v>
      </c>
      <c r="N364" s="80"/>
      <c r="O364" s="80"/>
      <c r="P364" s="80"/>
      <c r="Q364" s="80"/>
      <c r="R364" s="80"/>
      <c r="S364" s="80" t="s">
        <v>4248</v>
      </c>
      <c r="T364" s="178" t="str" cm="1">
        <f t="array" ref="T36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64" s="186">
        <v>4</v>
      </c>
      <c r="V364" s="207"/>
      <c r="W364" s="80"/>
      <c r="X364" s="80"/>
      <c r="Y364" s="80"/>
      <c r="Z364" s="80"/>
      <c r="AA364" s="80"/>
      <c r="AB364" s="80"/>
      <c r="AC364" s="80"/>
      <c r="AD364" s="80"/>
      <c r="AE364" s="80"/>
      <c r="AF364" s="80"/>
      <c r="AG364" s="80"/>
      <c r="AH364" s="80"/>
      <c r="AI364" s="80"/>
      <c r="AJ364" s="80"/>
      <c r="AK364" s="80"/>
      <c r="AL364" s="80"/>
      <c r="AM364" s="80"/>
      <c r="AN364" s="80"/>
      <c r="AO364" s="80"/>
      <c r="AP364" s="80" t="s">
        <v>27</v>
      </c>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177" t="s">
        <v>925</v>
      </c>
      <c r="BZ364" s="80"/>
      <c r="CA364" s="80"/>
      <c r="CB364" s="80"/>
      <c r="CC364" s="80"/>
      <c r="CD364" s="80"/>
      <c r="CE364" s="80"/>
      <c r="CF364" s="80"/>
      <c r="CG364" s="80"/>
    </row>
    <row r="365" spans="1:85" ht="14.5" customHeight="1">
      <c r="A365" s="85" t="s">
        <v>3786</v>
      </c>
      <c r="B365" s="85">
        <v>361</v>
      </c>
      <c r="C365" s="80" t="s">
        <v>3775</v>
      </c>
      <c r="D365" s="80" t="s">
        <v>3950</v>
      </c>
      <c r="E365" s="177" t="s">
        <v>1041</v>
      </c>
      <c r="F365" s="177" t="s">
        <v>3515</v>
      </c>
      <c r="G365" t="s">
        <v>224</v>
      </c>
      <c r="H365" s="80"/>
      <c r="I365" t="s">
        <v>1106</v>
      </c>
      <c r="J365" s="207"/>
      <c r="K365" s="80"/>
      <c r="L365" s="80" t="s">
        <v>3804</v>
      </c>
      <c r="M365" t="s">
        <v>4210</v>
      </c>
      <c r="N365" s="80"/>
      <c r="O365" t="s">
        <v>4165</v>
      </c>
      <c r="P365" s="80" t="s">
        <v>3882</v>
      </c>
      <c r="Q365" s="80"/>
      <c r="R365" s="80"/>
      <c r="S365" s="80" t="s">
        <v>3861</v>
      </c>
      <c r="T365" s="178" t="str" cm="1">
        <f t="array" ref="T36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65" s="186">
        <v>1200</v>
      </c>
      <c r="V365" s="207"/>
      <c r="W365" s="80"/>
      <c r="X365" s="80"/>
      <c r="Y365" s="80"/>
      <c r="Z365" s="80"/>
      <c r="AA365" s="80"/>
      <c r="AB365" s="80"/>
      <c r="AC365" s="80"/>
      <c r="AD365" s="80"/>
      <c r="AE365" s="80"/>
      <c r="AF365" s="80"/>
      <c r="AG365" s="80"/>
      <c r="AH365" s="80"/>
      <c r="AI365" s="80"/>
      <c r="AJ365" s="80"/>
      <c r="AK365" s="80"/>
      <c r="AL365" s="80"/>
      <c r="AM365" s="80"/>
      <c r="AN365" s="80"/>
      <c r="AO365" s="80"/>
      <c r="AP365" s="80" t="s">
        <v>27</v>
      </c>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177" t="s">
        <v>925</v>
      </c>
      <c r="BZ365" s="80"/>
      <c r="CA365" s="80"/>
      <c r="CB365" s="80"/>
      <c r="CC365" s="80"/>
      <c r="CD365" s="80"/>
      <c r="CE365" s="80"/>
      <c r="CF365" s="80"/>
      <c r="CG365" s="80"/>
    </row>
    <row r="366" spans="1:85" ht="14.5" customHeight="1">
      <c r="A366" s="85" t="s">
        <v>3786</v>
      </c>
      <c r="B366" s="85">
        <v>362</v>
      </c>
      <c r="C366" s="80" t="s">
        <v>3769</v>
      </c>
      <c r="D366" s="80" t="s">
        <v>3945</v>
      </c>
      <c r="E366" s="176" t="s">
        <v>4213</v>
      </c>
      <c r="F366" s="177" t="s">
        <v>4246</v>
      </c>
      <c r="G366" s="181" t="s">
        <v>3481</v>
      </c>
      <c r="H366" s="80"/>
      <c r="I366" t="s">
        <v>1106</v>
      </c>
      <c r="J366" s="207"/>
      <c r="K366" s="80"/>
      <c r="L366" s="80" t="s">
        <v>3803</v>
      </c>
      <c r="M366" t="s">
        <v>4211</v>
      </c>
      <c r="N366" s="80"/>
      <c r="O366" s="80"/>
      <c r="P366" s="80" t="s">
        <v>3873</v>
      </c>
      <c r="Q366" s="80"/>
      <c r="R366" s="80"/>
      <c r="S366" s="80"/>
      <c r="T366" s="181" t="s">
        <v>471</v>
      </c>
      <c r="U366" s="180" t="s">
        <v>471</v>
      </c>
      <c r="V366" s="207"/>
      <c r="W366" s="80"/>
      <c r="X366" s="80"/>
      <c r="Y366" s="80"/>
      <c r="Z366" s="80"/>
      <c r="AA366" s="80"/>
      <c r="AB366" s="80"/>
      <c r="AC366" s="80"/>
      <c r="AD366" s="80"/>
      <c r="AE366" s="80"/>
      <c r="AF366" s="80"/>
      <c r="AG366" s="80"/>
      <c r="AH366" s="80"/>
      <c r="AI366" s="80"/>
      <c r="AJ366" s="80"/>
      <c r="AK366" s="80"/>
      <c r="AL366" s="80"/>
      <c r="AM366" s="80"/>
      <c r="AN366" s="80"/>
      <c r="AO366" s="80"/>
      <c r="AP366" s="80" t="s">
        <v>3884</v>
      </c>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0"/>
      <c r="CB366" s="80"/>
      <c r="CC366" s="80"/>
      <c r="CD366" s="80"/>
      <c r="CE366" s="80"/>
      <c r="CF366" s="80"/>
      <c r="CG366" s="80"/>
    </row>
    <row r="367" spans="1:85" ht="14.5" customHeight="1">
      <c r="A367" s="85" t="s">
        <v>3786</v>
      </c>
      <c r="B367" s="85">
        <v>363</v>
      </c>
      <c r="C367" s="80" t="s">
        <v>3770</v>
      </c>
      <c r="D367" s="80" t="s">
        <v>3946</v>
      </c>
      <c r="E367" s="176" t="s">
        <v>4213</v>
      </c>
      <c r="F367" s="177" t="s">
        <v>4246</v>
      </c>
      <c r="G367" s="181" t="s">
        <v>3481</v>
      </c>
      <c r="H367" s="80"/>
      <c r="I367" t="s">
        <v>1106</v>
      </c>
      <c r="J367" s="207"/>
      <c r="K367" s="80"/>
      <c r="L367" s="80" t="s">
        <v>3803</v>
      </c>
      <c r="M367" t="s">
        <v>4211</v>
      </c>
      <c r="N367" s="80"/>
      <c r="O367" s="80"/>
      <c r="P367" s="80" t="s">
        <v>3873</v>
      </c>
      <c r="Q367" s="80"/>
      <c r="R367" s="80"/>
      <c r="S367" s="80"/>
      <c r="T367" s="181" t="s">
        <v>471</v>
      </c>
      <c r="U367" s="180" t="s">
        <v>471</v>
      </c>
      <c r="V367" s="207"/>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0"/>
      <c r="CB367" s="80"/>
      <c r="CC367" s="80"/>
      <c r="CD367" s="80"/>
      <c r="CE367" s="80"/>
      <c r="CF367" s="80"/>
      <c r="CG367" s="80"/>
    </row>
    <row r="368" spans="1:85" ht="14.5" customHeight="1">
      <c r="A368" s="85" t="s">
        <v>3787</v>
      </c>
      <c r="B368" s="85">
        <v>364</v>
      </c>
      <c r="C368" s="80" t="s">
        <v>3771</v>
      </c>
      <c r="D368" s="80" t="s">
        <v>3947</v>
      </c>
      <c r="E368" s="176" t="s">
        <v>4213</v>
      </c>
      <c r="F368" s="177" t="s">
        <v>4246</v>
      </c>
      <c r="G368" s="181" t="s">
        <v>4151</v>
      </c>
      <c r="H368" s="80"/>
      <c r="I368" t="s">
        <v>1106</v>
      </c>
      <c r="J368" s="207"/>
      <c r="K368" s="80"/>
      <c r="L368" s="80" t="s">
        <v>3803</v>
      </c>
      <c r="M368" t="s">
        <v>4211</v>
      </c>
      <c r="N368" s="80"/>
      <c r="O368" s="80"/>
      <c r="P368" s="80" t="s">
        <v>3874</v>
      </c>
      <c r="Q368" s="80"/>
      <c r="R368" s="80"/>
      <c r="S368" s="80" t="s">
        <v>3858</v>
      </c>
      <c r="T368" s="178" t="str" cm="1">
        <f t="array" ref="T36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68" s="186">
        <v>180</v>
      </c>
      <c r="V368" s="207"/>
      <c r="W368" s="80"/>
      <c r="X368" s="80"/>
      <c r="Y368" s="80"/>
      <c r="Z368" s="80"/>
      <c r="AA368" s="80"/>
      <c r="AB368" s="80"/>
      <c r="AC368" s="80"/>
      <c r="AD368" s="80"/>
      <c r="AE368" s="80"/>
      <c r="AF368" s="80"/>
      <c r="AG368" s="80"/>
      <c r="AH368" s="80"/>
      <c r="AI368" s="80"/>
      <c r="AJ368" s="80"/>
      <c r="AK368" s="80"/>
      <c r="AL368" s="80"/>
      <c r="AM368" s="80"/>
      <c r="AN368" s="80"/>
      <c r="AO368" s="80"/>
      <c r="AP368" s="80" t="s">
        <v>3884</v>
      </c>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0"/>
      <c r="CB368" s="80"/>
      <c r="CC368" s="80"/>
      <c r="CD368" s="80"/>
      <c r="CE368" s="80"/>
      <c r="CF368" s="80"/>
      <c r="CG368" s="80"/>
    </row>
    <row r="369" spans="1:85" ht="14.5" customHeight="1">
      <c r="A369" s="85" t="s">
        <v>3786</v>
      </c>
      <c r="B369" s="85">
        <v>365</v>
      </c>
      <c r="C369" s="80" t="s">
        <v>3779</v>
      </c>
      <c r="D369" s="80" t="s">
        <v>3954</v>
      </c>
      <c r="E369" s="177" t="s">
        <v>1041</v>
      </c>
      <c r="F369" s="177" t="s">
        <v>3516</v>
      </c>
      <c r="G369" t="s">
        <v>224</v>
      </c>
      <c r="H369" s="80"/>
      <c r="I369" t="s">
        <v>1106</v>
      </c>
      <c r="J369" s="207"/>
      <c r="K369" s="80"/>
      <c r="L369" s="80" t="s">
        <v>3805</v>
      </c>
      <c r="M369" t="s">
        <v>4210</v>
      </c>
      <c r="N369" s="80"/>
      <c r="O369" t="s">
        <v>4165</v>
      </c>
      <c r="P369" s="80" t="s">
        <v>2919</v>
      </c>
      <c r="Q369" s="80"/>
      <c r="R369" s="80"/>
      <c r="S369" s="80" t="s">
        <v>3864</v>
      </c>
      <c r="T369" s="178" t="str" cm="1">
        <f t="array" ref="T369">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69" s="186">
        <v>345</v>
      </c>
      <c r="V369" s="207"/>
      <c r="W369" s="80"/>
      <c r="X369" s="80"/>
      <c r="Y369" s="80"/>
      <c r="Z369" s="80"/>
      <c r="AA369" s="80"/>
      <c r="AB369" s="80"/>
      <c r="AC369" s="80"/>
      <c r="AD369" s="80"/>
      <c r="AE369" s="80"/>
      <c r="AF369" s="80"/>
      <c r="AG369" s="80"/>
      <c r="AH369" s="80"/>
      <c r="AI369" s="80"/>
      <c r="AJ369" s="80"/>
      <c r="AK369" s="80"/>
      <c r="AL369" s="80"/>
      <c r="AM369" s="80"/>
      <c r="AN369" s="80"/>
      <c r="AO369" s="80"/>
      <c r="AP369" s="175" t="s">
        <v>45</v>
      </c>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177" t="s">
        <v>925</v>
      </c>
      <c r="BZ369" s="80"/>
      <c r="CA369" s="80"/>
      <c r="CB369" s="80"/>
      <c r="CC369" s="80"/>
      <c r="CD369" s="80"/>
      <c r="CE369" s="80"/>
      <c r="CF369" s="80"/>
      <c r="CG369" s="80"/>
    </row>
    <row r="370" spans="1:85" ht="14.5" customHeight="1">
      <c r="A370" s="85" t="s">
        <v>3787</v>
      </c>
      <c r="B370" s="85">
        <v>366</v>
      </c>
      <c r="C370" s="80" t="s">
        <v>3772</v>
      </c>
      <c r="D370" s="80" t="s">
        <v>3948</v>
      </c>
      <c r="E370" s="176" t="s">
        <v>4213</v>
      </c>
      <c r="F370" s="177" t="s">
        <v>4246</v>
      </c>
      <c r="G370" s="181" t="s">
        <v>4151</v>
      </c>
      <c r="H370" s="80"/>
      <c r="I370" t="s">
        <v>1106</v>
      </c>
      <c r="J370" s="207"/>
      <c r="K370" s="80"/>
      <c r="L370" s="80" t="s">
        <v>3803</v>
      </c>
      <c r="M370" t="s">
        <v>4211</v>
      </c>
      <c r="N370" s="80"/>
      <c r="O370" s="80"/>
      <c r="P370" s="80" t="s">
        <v>2030</v>
      </c>
      <c r="Q370" s="80"/>
      <c r="R370" s="80"/>
      <c r="S370" s="80" t="s">
        <v>3859</v>
      </c>
      <c r="T370" s="178" t="str" cm="1">
        <f t="array" ref="T37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70" s="186">
        <v>220</v>
      </c>
      <c r="V370" s="207"/>
      <c r="W370" s="80"/>
      <c r="X370" s="80"/>
      <c r="Y370" s="80"/>
      <c r="Z370" s="80"/>
      <c r="AA370" s="80"/>
      <c r="AB370" s="80"/>
      <c r="AC370" s="80"/>
      <c r="AD370" s="80"/>
      <c r="AE370" s="80"/>
      <c r="AF370" s="80"/>
      <c r="AG370" s="80"/>
      <c r="AH370" s="80"/>
      <c r="AI370" s="80"/>
      <c r="AJ370" s="80"/>
      <c r="AK370" s="80"/>
      <c r="AL370" s="80"/>
      <c r="AM370" s="80"/>
      <c r="AN370" s="80"/>
      <c r="AO370" s="80"/>
      <c r="AP370" s="80" t="s">
        <v>3884</v>
      </c>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0"/>
      <c r="CB370" s="80"/>
      <c r="CC370" s="80"/>
      <c r="CD370" s="80"/>
      <c r="CE370" s="80"/>
      <c r="CF370" s="80"/>
      <c r="CG370" s="80"/>
    </row>
    <row r="371" spans="1:85" ht="14.5" customHeight="1">
      <c r="A371" s="85" t="s">
        <v>3786</v>
      </c>
      <c r="B371" s="85">
        <v>367</v>
      </c>
      <c r="C371" s="80" t="s">
        <v>3780</v>
      </c>
      <c r="D371" s="80" t="s">
        <v>3955</v>
      </c>
      <c r="E371" s="177" t="s">
        <v>1041</v>
      </c>
      <c r="F371" s="177" t="s">
        <v>3516</v>
      </c>
      <c r="G371" t="s">
        <v>224</v>
      </c>
      <c r="H371" s="80"/>
      <c r="I371" t="s">
        <v>1106</v>
      </c>
      <c r="J371" s="207"/>
      <c r="K371" s="80"/>
      <c r="L371" s="80" t="s">
        <v>3805</v>
      </c>
      <c r="M371" t="s">
        <v>4210</v>
      </c>
      <c r="N371" s="80"/>
      <c r="O371" t="s">
        <v>4165</v>
      </c>
      <c r="P371" s="80" t="s">
        <v>2919</v>
      </c>
      <c r="Q371" s="80"/>
      <c r="R371" s="80"/>
      <c r="S371" s="80" t="s">
        <v>3865</v>
      </c>
      <c r="T371" s="178" t="str" cm="1">
        <f t="array" ref="T37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71" s="186">
        <v>179</v>
      </c>
      <c r="V371" s="207"/>
      <c r="W371" s="80"/>
      <c r="X371" s="80"/>
      <c r="Y371" s="80"/>
      <c r="Z371" s="80"/>
      <c r="AA371" s="80"/>
      <c r="AB371" s="80"/>
      <c r="AC371" s="80"/>
      <c r="AD371" s="80"/>
      <c r="AE371" s="80"/>
      <c r="AF371" s="80"/>
      <c r="AG371" s="80"/>
      <c r="AH371" s="80"/>
      <c r="AI371" s="80"/>
      <c r="AJ371" s="80"/>
      <c r="AK371" s="80"/>
      <c r="AL371" s="80"/>
      <c r="AM371" s="80"/>
      <c r="AN371" s="80"/>
      <c r="AO371" s="80"/>
      <c r="AP371" s="80" t="s">
        <v>27</v>
      </c>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177" t="s">
        <v>925</v>
      </c>
      <c r="BZ371" s="80"/>
      <c r="CA371" s="80"/>
      <c r="CB371" s="80"/>
      <c r="CC371" s="80"/>
      <c r="CD371" s="80"/>
      <c r="CE371" s="80"/>
      <c r="CF371" s="80"/>
      <c r="CG371" s="80"/>
    </row>
    <row r="372" spans="1:85" ht="14.5" customHeight="1">
      <c r="A372" s="85" t="s">
        <v>3786</v>
      </c>
      <c r="B372" s="85">
        <v>368</v>
      </c>
      <c r="C372" s="80" t="s">
        <v>3774</v>
      </c>
      <c r="D372" s="80" t="s">
        <v>3949</v>
      </c>
      <c r="E372" s="177" t="s">
        <v>1041</v>
      </c>
      <c r="F372" s="177" t="s">
        <v>3784</v>
      </c>
      <c r="G372" s="181" t="s">
        <v>4151</v>
      </c>
      <c r="H372" s="80"/>
      <c r="I372" t="s">
        <v>1106</v>
      </c>
      <c r="J372" s="207"/>
      <c r="K372" s="80"/>
      <c r="L372" s="80" t="s">
        <v>3804</v>
      </c>
      <c r="M372" t="s">
        <v>4210</v>
      </c>
      <c r="N372" s="80"/>
      <c r="O372" s="80"/>
      <c r="P372" s="80" t="s">
        <v>3874</v>
      </c>
      <c r="Q372" s="80"/>
      <c r="R372" s="80"/>
      <c r="S372" s="80" t="s">
        <v>3860</v>
      </c>
      <c r="T372" s="178" t="str" cm="1">
        <f t="array" ref="T37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72" s="186">
        <v>110</v>
      </c>
      <c r="V372" s="207"/>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0"/>
      <c r="CB372" s="80"/>
      <c r="CC372" s="80"/>
      <c r="CD372" s="80"/>
      <c r="CE372" s="80"/>
      <c r="CF372" s="80"/>
      <c r="CG372" s="80"/>
    </row>
    <row r="373" spans="1:85" ht="14.5" customHeight="1">
      <c r="A373" s="85" t="s">
        <v>3786</v>
      </c>
      <c r="B373" s="85">
        <v>369</v>
      </c>
      <c r="C373" s="80" t="s">
        <v>4155</v>
      </c>
      <c r="D373" s="80" t="s">
        <v>4156</v>
      </c>
      <c r="E373" s="177" t="s">
        <v>1041</v>
      </c>
      <c r="F373" s="177" t="s">
        <v>3516</v>
      </c>
      <c r="G373" s="181" t="s">
        <v>4151</v>
      </c>
      <c r="H373" s="80"/>
      <c r="I373" t="s">
        <v>1106</v>
      </c>
      <c r="J373" s="207"/>
      <c r="K373" s="80"/>
      <c r="L373" s="80" t="s">
        <v>2736</v>
      </c>
      <c r="M373" t="s">
        <v>4210</v>
      </c>
      <c r="N373" s="80"/>
      <c r="O373" s="80"/>
      <c r="P373" s="80" t="s">
        <v>3874</v>
      </c>
      <c r="Q373" s="80"/>
      <c r="R373" s="80"/>
      <c r="S373" s="80" t="s">
        <v>4157</v>
      </c>
      <c r="T373" s="178" t="str" cm="1">
        <f t="array" ref="T37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$50m-$100m</v>
      </c>
      <c r="U373" s="186">
        <v>55.7</v>
      </c>
      <c r="V373" s="207"/>
      <c r="W373" s="80"/>
      <c r="X373" s="80"/>
      <c r="Y373" s="80"/>
      <c r="Z373" s="80"/>
      <c r="AA373" s="80"/>
      <c r="AB373" s="80"/>
      <c r="AC373" s="80"/>
      <c r="AD373" s="80"/>
      <c r="AE373" s="80"/>
      <c r="AF373" s="80"/>
      <c r="AG373" s="80"/>
      <c r="AH373" s="80"/>
      <c r="AI373" s="80"/>
      <c r="AJ373" s="80"/>
      <c r="AK373" s="80"/>
      <c r="AL373" s="80"/>
      <c r="AM373" s="80"/>
      <c r="AN373" s="80"/>
      <c r="AO373" s="80"/>
      <c r="AP373" s="175" t="s">
        <v>45</v>
      </c>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177" t="s">
        <v>925</v>
      </c>
      <c r="BZ373" s="80"/>
      <c r="CA373" s="80"/>
      <c r="CB373" s="80"/>
      <c r="CC373" s="80"/>
      <c r="CD373" s="80"/>
      <c r="CE373" s="80"/>
      <c r="CF373" s="80"/>
      <c r="CG373" s="80"/>
    </row>
    <row r="374" spans="1:85" ht="14.5" customHeight="1">
      <c r="A374" s="85" t="s">
        <v>3786</v>
      </c>
      <c r="B374" s="85">
        <v>370</v>
      </c>
      <c r="C374" s="80" t="s">
        <v>3776</v>
      </c>
      <c r="D374" s="80" t="s">
        <v>3951</v>
      </c>
      <c r="E374" s="176" t="s">
        <v>4213</v>
      </c>
      <c r="F374" s="177" t="s">
        <v>4246</v>
      </c>
      <c r="G374" t="s">
        <v>224</v>
      </c>
      <c r="H374" s="80"/>
      <c r="I374" t="s">
        <v>1106</v>
      </c>
      <c r="J374" s="207"/>
      <c r="K374" s="80"/>
      <c r="L374" s="80" t="s">
        <v>3805</v>
      </c>
      <c r="M374" t="s">
        <v>4210</v>
      </c>
      <c r="N374" s="80"/>
      <c r="O374" t="s">
        <v>4165</v>
      </c>
      <c r="P374" s="80" t="s">
        <v>2919</v>
      </c>
      <c r="Q374" s="80"/>
      <c r="R374" s="80"/>
      <c r="S374" s="80" t="s">
        <v>3862</v>
      </c>
      <c r="T374" s="178" t="str" cm="1">
        <f t="array" ref="T374">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74" s="186">
        <v>1300</v>
      </c>
      <c r="V374" s="207"/>
      <c r="W374" s="80"/>
      <c r="X374" s="80"/>
      <c r="Y374" s="80"/>
      <c r="Z374" s="80"/>
      <c r="AA374" s="80"/>
      <c r="AB374" s="80"/>
      <c r="AC374" s="80"/>
      <c r="AD374" s="80"/>
      <c r="AE374" s="80"/>
      <c r="AF374" s="80"/>
      <c r="AG374" s="80"/>
      <c r="AH374" s="80"/>
      <c r="AI374" s="80"/>
      <c r="AJ374" s="80"/>
      <c r="AK374" s="80"/>
      <c r="AL374" s="80"/>
      <c r="AM374" s="80"/>
      <c r="AN374" s="80"/>
      <c r="AO374" s="80"/>
      <c r="AP374" s="80" t="s">
        <v>3884</v>
      </c>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0"/>
      <c r="CB374" s="80"/>
      <c r="CC374" s="80"/>
      <c r="CD374" s="80"/>
      <c r="CE374" s="80"/>
      <c r="CF374" s="80"/>
      <c r="CG374" s="80"/>
    </row>
    <row r="375" spans="1:85" ht="14.5" customHeight="1">
      <c r="A375" s="85" t="s">
        <v>3786</v>
      </c>
      <c r="B375" s="85">
        <v>371</v>
      </c>
      <c r="C375" s="80" t="s">
        <v>3777</v>
      </c>
      <c r="D375" s="80" t="s">
        <v>3952</v>
      </c>
      <c r="E375" s="176" t="s">
        <v>4213</v>
      </c>
      <c r="F375" s="177" t="s">
        <v>4246</v>
      </c>
      <c r="G375" t="s">
        <v>224</v>
      </c>
      <c r="H375" s="80"/>
      <c r="I375" t="s">
        <v>1106</v>
      </c>
      <c r="J375" s="207"/>
      <c r="K375" s="80"/>
      <c r="L375" s="80" t="s">
        <v>3805</v>
      </c>
      <c r="M375" t="s">
        <v>4210</v>
      </c>
      <c r="N375" s="80"/>
      <c r="O375" t="s">
        <v>4165</v>
      </c>
      <c r="P375" s="80" t="s">
        <v>3871</v>
      </c>
      <c r="Q375" s="80"/>
      <c r="R375" s="80"/>
      <c r="S375" s="80" t="s">
        <v>3816</v>
      </c>
      <c r="T375" s="178" t="str" cm="1">
        <f t="array" ref="T375">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75" s="186">
        <v>3000</v>
      </c>
      <c r="V375" s="207"/>
      <c r="W375" s="80"/>
      <c r="X375" s="80"/>
      <c r="Y375" s="80"/>
      <c r="Z375" s="80"/>
      <c r="AA375" s="80"/>
      <c r="AB375" s="80"/>
      <c r="AC375" s="80"/>
      <c r="AD375" s="80"/>
      <c r="AE375" s="80"/>
      <c r="AF375" s="80"/>
      <c r="AG375" s="80"/>
      <c r="AH375" s="80"/>
      <c r="AI375" s="80"/>
      <c r="AJ375" s="80"/>
      <c r="AK375" s="80"/>
      <c r="AL375" s="80"/>
      <c r="AM375" s="80"/>
      <c r="AN375" s="80"/>
      <c r="AO375" s="80"/>
      <c r="AP375" s="80" t="s">
        <v>3885</v>
      </c>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0"/>
      <c r="CB375" s="80"/>
      <c r="CC375" s="80"/>
      <c r="CD375" s="80"/>
      <c r="CE375" s="80"/>
      <c r="CF375" s="80"/>
      <c r="CG375" s="80"/>
    </row>
    <row r="376" spans="1:85" ht="14.5" customHeight="1">
      <c r="A376" s="85" t="s">
        <v>3786</v>
      </c>
      <c r="B376" s="85">
        <v>372</v>
      </c>
      <c r="C376" s="80" t="s">
        <v>3763</v>
      </c>
      <c r="D376" s="80" t="s">
        <v>3940</v>
      </c>
      <c r="E376" s="177" t="s">
        <v>1041</v>
      </c>
      <c r="F376" s="177" t="s">
        <v>3515</v>
      </c>
      <c r="G376" s="181" t="s">
        <v>4151</v>
      </c>
      <c r="H376" s="80"/>
      <c r="I376" t="s">
        <v>1106</v>
      </c>
      <c r="J376" s="207"/>
      <c r="K376" s="80"/>
      <c r="L376" s="80" t="s">
        <v>3802</v>
      </c>
      <c r="M376" t="s">
        <v>4210</v>
      </c>
      <c r="N376" s="80"/>
      <c r="O376" s="80"/>
      <c r="P376" s="80" t="s">
        <v>3874</v>
      </c>
      <c r="Q376" s="80"/>
      <c r="R376" s="80"/>
      <c r="S376" s="80" t="s">
        <v>3853</v>
      </c>
      <c r="T376" s="178" t="str" cm="1">
        <f t="array" ref="T376">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76" s="186">
        <v>3</v>
      </c>
      <c r="V376" s="207"/>
      <c r="W376" s="80"/>
      <c r="X376" s="80"/>
      <c r="Y376" s="80"/>
      <c r="Z376" s="80"/>
      <c r="AA376" s="80"/>
      <c r="AB376" s="80"/>
      <c r="AC376" s="80"/>
      <c r="AD376" s="80"/>
      <c r="AE376" s="80"/>
      <c r="AF376" s="80"/>
      <c r="AG376" s="80"/>
      <c r="AH376" s="80"/>
      <c r="AI376" s="80"/>
      <c r="AJ376" s="80"/>
      <c r="AK376" s="80"/>
      <c r="AL376" s="80"/>
      <c r="AM376" s="80"/>
      <c r="AN376" s="80"/>
      <c r="AO376" s="80"/>
      <c r="AP376" s="80" t="s">
        <v>27</v>
      </c>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177" t="s">
        <v>925</v>
      </c>
      <c r="BZ376" s="80"/>
      <c r="CA376" s="80"/>
      <c r="CB376" s="80"/>
      <c r="CC376" s="80"/>
      <c r="CD376" s="80"/>
      <c r="CE376" s="80"/>
      <c r="CF376" s="80"/>
      <c r="CG376" s="80"/>
    </row>
    <row r="377" spans="1:85" ht="14.5" customHeight="1">
      <c r="A377" s="85" t="s">
        <v>3786</v>
      </c>
      <c r="B377" s="85">
        <v>373</v>
      </c>
      <c r="C377" s="80" t="s">
        <v>3773</v>
      </c>
      <c r="D377" s="80" t="s">
        <v>3949</v>
      </c>
      <c r="E377" s="177" t="s">
        <v>1041</v>
      </c>
      <c r="F377" s="177" t="s">
        <v>3515</v>
      </c>
      <c r="G377" s="181" t="s">
        <v>4151</v>
      </c>
      <c r="H377" s="80"/>
      <c r="I377" t="s">
        <v>1106</v>
      </c>
      <c r="J377" s="207"/>
      <c r="K377" s="80"/>
      <c r="L377" s="80" t="s">
        <v>3804</v>
      </c>
      <c r="M377" t="s">
        <v>4210</v>
      </c>
      <c r="N377" s="80"/>
      <c r="O377" s="80"/>
      <c r="P377" s="80" t="s">
        <v>3874</v>
      </c>
      <c r="Q377" s="80"/>
      <c r="R377" s="80"/>
      <c r="S377" s="80" t="s">
        <v>3860</v>
      </c>
      <c r="T377" s="178" t="str" cm="1">
        <f t="array" ref="T377">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77" s="186">
        <v>425</v>
      </c>
      <c r="V377" s="207"/>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177" t="s">
        <v>925</v>
      </c>
      <c r="BZ377" s="80"/>
      <c r="CA377" s="80"/>
      <c r="CB377" s="80"/>
      <c r="CC377" s="80"/>
      <c r="CD377" s="80"/>
      <c r="CE377" s="80"/>
      <c r="CF377" s="80"/>
      <c r="CG377" s="80"/>
    </row>
    <row r="378" spans="1:85" ht="14.5" customHeight="1">
      <c r="A378" s="85" t="s">
        <v>3786</v>
      </c>
      <c r="B378" s="85">
        <v>374</v>
      </c>
      <c r="C378" s="80" t="s">
        <v>3778</v>
      </c>
      <c r="D378" s="80" t="s">
        <v>3953</v>
      </c>
      <c r="E378" s="177" t="s">
        <v>1041</v>
      </c>
      <c r="F378" s="177" t="s">
        <v>3516</v>
      </c>
      <c r="G378" s="181" t="s">
        <v>203</v>
      </c>
      <c r="H378" s="80"/>
      <c r="I378" t="s">
        <v>1106</v>
      </c>
      <c r="J378" s="207"/>
      <c r="K378" s="80"/>
      <c r="L378" s="80" t="s">
        <v>3805</v>
      </c>
      <c r="M378" t="s">
        <v>4210</v>
      </c>
      <c r="N378" s="80"/>
      <c r="O378" s="80"/>
      <c r="P378" s="80" t="s">
        <v>3883</v>
      </c>
      <c r="Q378" s="80"/>
      <c r="R378" s="80"/>
      <c r="S378" s="80" t="s">
        <v>3863</v>
      </c>
      <c r="T378" s="178" t="str" cm="1">
        <f t="array" ref="T378">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78" s="186">
        <v>109</v>
      </c>
      <c r="V378" s="207"/>
      <c r="W378" s="80"/>
      <c r="X378" s="80"/>
      <c r="Y378" s="80"/>
      <c r="Z378" s="80"/>
      <c r="AA378" s="80"/>
      <c r="AB378" s="80"/>
      <c r="AC378" s="80"/>
      <c r="AD378" s="80"/>
      <c r="AE378" s="80"/>
      <c r="AF378" s="80"/>
      <c r="AG378" s="80"/>
      <c r="AH378" s="80"/>
      <c r="AI378" s="80"/>
      <c r="AJ378" s="80"/>
      <c r="AK378" s="80"/>
      <c r="AL378" s="80"/>
      <c r="AM378" s="80"/>
      <c r="AN378" s="80"/>
      <c r="AO378" s="80"/>
      <c r="AP378" s="175" t="s">
        <v>45</v>
      </c>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177" t="s">
        <v>925</v>
      </c>
      <c r="BZ378" s="80"/>
      <c r="CA378" s="80"/>
      <c r="CB378" s="80"/>
      <c r="CC378" s="80"/>
      <c r="CD378" s="80"/>
      <c r="CE378" s="80"/>
      <c r="CF378" s="80"/>
      <c r="CG378" s="80"/>
    </row>
    <row r="379" spans="1:85" ht="14.5" customHeight="1">
      <c r="A379" s="85" t="s">
        <v>3786</v>
      </c>
      <c r="B379" s="85">
        <v>375</v>
      </c>
      <c r="C379" s="80" t="s">
        <v>3781</v>
      </c>
      <c r="D379" s="80" t="s">
        <v>3956</v>
      </c>
      <c r="E379" s="176" t="s">
        <v>4213</v>
      </c>
      <c r="F379" s="177" t="s">
        <v>4246</v>
      </c>
      <c r="G379" t="s">
        <v>224</v>
      </c>
      <c r="H379" s="80"/>
      <c r="I379" t="s">
        <v>1106</v>
      </c>
      <c r="J379" s="207"/>
      <c r="K379" s="80"/>
      <c r="L379" s="80" t="s">
        <v>3805</v>
      </c>
      <c r="M379" t="s">
        <v>4210</v>
      </c>
      <c r="N379" s="80"/>
      <c r="O379" t="s">
        <v>4165</v>
      </c>
      <c r="P379" s="80" t="s">
        <v>3632</v>
      </c>
      <c r="Q379" s="80"/>
      <c r="R379" s="80"/>
      <c r="S379" s="80" t="s">
        <v>3866</v>
      </c>
      <c r="T379" s="181" t="s">
        <v>471</v>
      </c>
      <c r="U379" s="180" t="s">
        <v>471</v>
      </c>
      <c r="V379" s="207"/>
      <c r="W379" s="80"/>
      <c r="X379" s="80"/>
      <c r="Y379" s="80"/>
      <c r="Z379" s="80"/>
      <c r="AA379" s="80"/>
      <c r="AB379" s="80"/>
      <c r="AC379" s="80"/>
      <c r="AD379" s="80"/>
      <c r="AE379" s="80"/>
      <c r="AF379" s="80"/>
      <c r="AG379" s="80"/>
      <c r="AH379" s="80"/>
      <c r="AI379" s="80"/>
      <c r="AJ379" s="80"/>
      <c r="AK379" s="80"/>
      <c r="AL379" s="80"/>
      <c r="AM379" s="80"/>
      <c r="AN379" s="80"/>
      <c r="AO379" s="80"/>
      <c r="AP379" s="80" t="s">
        <v>27</v>
      </c>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0"/>
      <c r="CB379" s="80"/>
      <c r="CC379" s="80"/>
      <c r="CD379" s="80"/>
      <c r="CE379" s="80"/>
      <c r="CF379" s="80"/>
      <c r="CG379" s="80"/>
    </row>
    <row r="380" spans="1:85" ht="14.5" customHeight="1">
      <c r="A380" s="85" t="s">
        <v>3787</v>
      </c>
      <c r="B380" s="85">
        <v>376</v>
      </c>
      <c r="C380" s="80" t="s">
        <v>3782</v>
      </c>
      <c r="D380" s="80" t="s">
        <v>3957</v>
      </c>
      <c r="E380" s="176" t="s">
        <v>4213</v>
      </c>
      <c r="F380" s="177" t="s">
        <v>4246</v>
      </c>
      <c r="G380" t="s">
        <v>224</v>
      </c>
      <c r="H380" s="80"/>
      <c r="I380" t="s">
        <v>1106</v>
      </c>
      <c r="J380" s="207"/>
      <c r="K380" s="80"/>
      <c r="L380" s="80" t="s">
        <v>3805</v>
      </c>
      <c r="M380" t="s">
        <v>4210</v>
      </c>
      <c r="N380" s="80"/>
      <c r="O380" t="s">
        <v>4165</v>
      </c>
      <c r="P380" s="80" t="s">
        <v>3871</v>
      </c>
      <c r="Q380" s="80"/>
      <c r="R380" s="80"/>
      <c r="S380" s="80"/>
      <c r="T380" s="178" t="str" cm="1">
        <f t="array" ref="T380">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$500m-$1bn</v>
      </c>
      <c r="U380" s="186">
        <v>593.4</v>
      </c>
      <c r="V380" s="207"/>
      <c r="W380" s="80"/>
      <c r="X380" s="80"/>
      <c r="Y380" s="80"/>
      <c r="Z380" s="80"/>
      <c r="AA380" s="80"/>
      <c r="AB380" s="80"/>
      <c r="AC380" s="80"/>
      <c r="AD380" s="80"/>
      <c r="AE380" s="80"/>
      <c r="AF380" s="80"/>
      <c r="AG380" s="80"/>
      <c r="AH380" s="80"/>
      <c r="AI380" s="80"/>
      <c r="AJ380" s="80"/>
      <c r="AK380" s="80"/>
      <c r="AL380" s="80"/>
      <c r="AM380" s="80"/>
      <c r="AN380" s="80"/>
      <c r="AO380" s="80"/>
      <c r="AP380" s="80" t="s">
        <v>3884</v>
      </c>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0"/>
      <c r="CB380" s="80"/>
      <c r="CC380" s="80"/>
      <c r="CD380" s="80"/>
      <c r="CE380" s="80"/>
      <c r="CF380" s="80"/>
      <c r="CG380" s="80"/>
    </row>
    <row r="381" spans="1:85" ht="14.5" customHeight="1">
      <c r="A381" s="85" t="s">
        <v>3787</v>
      </c>
      <c r="B381" s="85">
        <v>377</v>
      </c>
      <c r="C381" s="80" t="s">
        <v>3783</v>
      </c>
      <c r="D381" s="80" t="s">
        <v>3958</v>
      </c>
      <c r="E381" s="176" t="s">
        <v>4213</v>
      </c>
      <c r="F381" s="177" t="s">
        <v>4246</v>
      </c>
      <c r="G381" t="s">
        <v>224</v>
      </c>
      <c r="H381" s="80"/>
      <c r="I381" t="s">
        <v>1106</v>
      </c>
      <c r="J381" s="207"/>
      <c r="K381" s="80"/>
      <c r="L381" s="80" t="s">
        <v>3805</v>
      </c>
      <c r="M381" t="s">
        <v>4210</v>
      </c>
      <c r="N381" s="80"/>
      <c r="O381" t="s">
        <v>4165</v>
      </c>
      <c r="P381" s="80" t="s">
        <v>3871</v>
      </c>
      <c r="Q381" s="80"/>
      <c r="R381" s="80"/>
      <c r="S381" s="80" t="s">
        <v>3867</v>
      </c>
      <c r="T381" s="178" t="str" cm="1">
        <f t="array" ref="T381">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$100m-$500m</v>
      </c>
      <c r="U381" s="186">
        <v>194</v>
      </c>
      <c r="V381" s="207"/>
      <c r="W381" s="80"/>
      <c r="X381" s="80"/>
      <c r="Y381" s="80"/>
      <c r="Z381" s="80"/>
      <c r="AA381" s="80"/>
      <c r="AB381" s="80"/>
      <c r="AC381" s="80"/>
      <c r="AD381" s="80"/>
      <c r="AE381" s="80"/>
      <c r="AF381" s="80"/>
      <c r="AG381" s="80"/>
      <c r="AH381" s="80"/>
      <c r="AI381" s="80"/>
      <c r="AJ381" s="80"/>
      <c r="AK381" s="80"/>
      <c r="AL381" s="80"/>
      <c r="AM381" s="80"/>
      <c r="AN381" s="80"/>
      <c r="AO381" s="80"/>
      <c r="AP381" s="80" t="s">
        <v>27</v>
      </c>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0"/>
      <c r="CB381" s="80"/>
      <c r="CC381" s="80"/>
      <c r="CD381" s="80"/>
      <c r="CE381" s="80"/>
      <c r="CF381" s="80"/>
      <c r="CG381" s="80"/>
    </row>
    <row r="382" spans="1:85" ht="14.5" customHeight="1">
      <c r="A382" s="208" t="s">
        <v>4256</v>
      </c>
      <c r="B382" s="85">
        <v>378</v>
      </c>
      <c r="C382" s="227" t="s">
        <v>4252</v>
      </c>
      <c r="D382" s="227" t="s">
        <v>4255</v>
      </c>
      <c r="E382" s="176" t="s">
        <v>4213</v>
      </c>
      <c r="F382" s="176" t="s">
        <v>3516</v>
      </c>
      <c r="G382" s="178" t="s">
        <v>203</v>
      </c>
      <c r="H382" s="175"/>
      <c r="I382" s="175" t="s">
        <v>4159</v>
      </c>
      <c r="J382" s="179"/>
      <c r="K382" s="175"/>
      <c r="L382" s="227" t="s">
        <v>1496</v>
      </c>
      <c r="M382" s="175" t="s">
        <v>4211</v>
      </c>
      <c r="N382" s="175"/>
      <c r="O382" s="175"/>
      <c r="P382" s="80" t="s">
        <v>3883</v>
      </c>
      <c r="Q382" s="175"/>
      <c r="R382" s="175"/>
      <c r="S382" s="175"/>
      <c r="T382" s="178" t="str" cm="1">
        <f t="array" ref="T382">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&lt;=$10m</v>
      </c>
      <c r="U382" s="180">
        <v>6</v>
      </c>
      <c r="V382" s="179"/>
      <c r="W382" s="175"/>
      <c r="X382" s="175"/>
      <c r="Y382" s="175"/>
      <c r="Z382" s="175"/>
      <c r="AA382" s="175"/>
      <c r="AB382" s="175"/>
      <c r="AC382" s="175"/>
      <c r="AD382" s="175"/>
      <c r="AE382" s="175"/>
      <c r="AF382" s="175"/>
      <c r="AG382" s="175"/>
      <c r="AH382" s="175"/>
      <c r="AI382" s="175"/>
      <c r="AJ382" s="175"/>
      <c r="AK382" s="175"/>
      <c r="AL382" s="175"/>
      <c r="AM382" s="175"/>
      <c r="AN382" s="175"/>
      <c r="AO382" s="175"/>
      <c r="AP382" s="175" t="s">
        <v>45</v>
      </c>
      <c r="AQ382" s="175"/>
      <c r="AR382" s="175"/>
      <c r="AS382" s="175"/>
      <c r="AT382" s="175"/>
      <c r="AU382" s="175"/>
      <c r="AV382" s="175"/>
      <c r="AW382" s="175"/>
      <c r="AX382" s="175"/>
      <c r="AY382" s="175"/>
      <c r="AZ382" s="175"/>
      <c r="BA382" s="175"/>
      <c r="BB382" s="175"/>
      <c r="BC382" s="175"/>
      <c r="BD382" s="175"/>
      <c r="BE382" s="175"/>
      <c r="BF382" s="175"/>
      <c r="BG382" s="175"/>
      <c r="BH382" s="175"/>
      <c r="BI382" s="175"/>
      <c r="BJ382" s="175"/>
      <c r="BK382" s="175"/>
      <c r="BL382" s="175"/>
      <c r="BM382" s="175"/>
      <c r="BN382" s="175"/>
      <c r="BO382" s="175"/>
      <c r="BP382" s="175"/>
      <c r="BQ382" s="175"/>
      <c r="BR382" s="175"/>
      <c r="BS382" s="175"/>
      <c r="BT382" s="175"/>
      <c r="BU382" s="175"/>
      <c r="BV382" s="175"/>
      <c r="BW382" s="175"/>
      <c r="BX382" s="175"/>
      <c r="BY382" s="177" t="s">
        <v>925</v>
      </c>
      <c r="BZ382" s="175"/>
      <c r="CA382" s="175"/>
      <c r="CB382" s="175"/>
      <c r="CC382" s="175"/>
      <c r="CD382" s="175"/>
      <c r="CE382" s="175"/>
      <c r="CF382" s="175"/>
      <c r="CG382" s="175"/>
    </row>
    <row r="383" spans="1:85" ht="14.5" customHeight="1">
      <c r="A383" s="208" t="s">
        <v>4256</v>
      </c>
      <c r="B383" s="85">
        <v>379</v>
      </c>
      <c r="C383" s="228" t="s">
        <v>4253</v>
      </c>
      <c r="D383" s="228" t="s">
        <v>4254</v>
      </c>
      <c r="E383" s="176" t="s">
        <v>4213</v>
      </c>
      <c r="F383" s="176" t="s">
        <v>3516</v>
      </c>
      <c r="G383" s="178" t="s">
        <v>203</v>
      </c>
      <c r="H383" s="175"/>
      <c r="I383" s="175" t="s">
        <v>4159</v>
      </c>
      <c r="J383" s="179"/>
      <c r="K383" s="175"/>
      <c r="L383" s="175" t="s">
        <v>1496</v>
      </c>
      <c r="M383" s="175" t="s">
        <v>4211</v>
      </c>
      <c r="N383" s="175"/>
      <c r="O383" s="175"/>
      <c r="P383" s="80" t="s">
        <v>3883</v>
      </c>
      <c r="Q383" s="175"/>
      <c r="R383" s="175"/>
      <c r="S383" s="175"/>
      <c r="T383" s="178" t="str" cm="1">
        <f t="array" ref="T383">_xlfn.IFS(Table5[[#This Row],[TOTAL PROJECT INVESTMENT (m$)]]&lt;=10, "&lt;=$10m", AND( Table5[[#This Row],[TOTAL PROJECT INVESTMENT (m$)]]&lt;=50, Table5[[#This Row],[TOTAL PROJECT INVESTMENT (m$)]] &gt;10), "$10m-$50m", AND(Table5[[#This Row],[TOTAL PROJECT INVESTMENT (m$)]]&gt;50, Table5[[#This Row],[TOTAL PROJECT INVESTMENT (m$)]] &lt;=100), "$50m-$100m", AND(Table5[[#This Row],[TOTAL PROJECT INVESTMENT (m$)]]&gt;100, Table5[[#This Row],[TOTAL PROJECT INVESTMENT (m$)]]&lt;=500), "$100m-$500m", AND(Table5[[#This Row],[TOTAL PROJECT INVESTMENT (m$)]]&gt;500, Table5[[#This Row],[TOTAL PROJECT INVESTMENT (m$)]] &lt;=1000), "$500m-$1bn", AND(Table5[[#This Row],[TOTAL PROJECT INVESTMENT (m$)]]&gt;1000, Table5[[#This Row],[TOTAL PROJECT INVESTMENT (m$)]]&lt;=5000), "$1bn-$5bn", AND(Table5[[#This Row],[TOTAL PROJECT INVESTMENT (m$)]]&gt;5000, Table5[[#This Row],[TOTAL PROJECT INVESTMENT (m$)]]&lt;=10000), "$5bn-$10bn", Table5[[#This Row],[TOTAL PROJECT INVESTMENT (m$)]]&gt;10000, "$10bn+")</f>
        <v>$1bn-$5bn</v>
      </c>
      <c r="U383" s="180">
        <v>1600</v>
      </c>
      <c r="V383" s="179"/>
      <c r="W383" s="175"/>
      <c r="X383" s="175"/>
      <c r="Y383" s="175"/>
      <c r="Z383" s="175"/>
      <c r="AA383" s="175"/>
      <c r="AB383" s="175"/>
      <c r="AC383" s="175"/>
      <c r="AD383" s="175"/>
      <c r="AE383" s="175"/>
      <c r="AF383" s="175"/>
      <c r="AG383" s="175"/>
      <c r="AH383" s="175"/>
      <c r="AI383" s="175"/>
      <c r="AJ383" s="175"/>
      <c r="AK383" s="175"/>
      <c r="AL383" s="175"/>
      <c r="AM383" s="175"/>
      <c r="AN383" s="175"/>
      <c r="AO383" s="175"/>
      <c r="AP383" s="175" t="s">
        <v>45</v>
      </c>
      <c r="AQ383" s="175"/>
      <c r="AR383" s="175"/>
      <c r="AS383" s="175"/>
      <c r="AT383" s="175"/>
      <c r="AU383" s="175"/>
      <c r="AV383" s="175"/>
      <c r="AW383" s="175"/>
      <c r="AX383" s="175"/>
      <c r="AY383" s="175"/>
      <c r="AZ383" s="175"/>
      <c r="BA383" s="175"/>
      <c r="BB383" s="175"/>
      <c r="BC383" s="175"/>
      <c r="BD383" s="175"/>
      <c r="BE383" s="175"/>
      <c r="BF383" s="175"/>
      <c r="BG383" s="175"/>
      <c r="BH383" s="175"/>
      <c r="BI383" s="175"/>
      <c r="BJ383" s="175"/>
      <c r="BK383" s="175"/>
      <c r="BL383" s="175"/>
      <c r="BM383" s="175"/>
      <c r="BN383" s="175"/>
      <c r="BO383" s="175"/>
      <c r="BP383" s="175"/>
      <c r="BQ383" s="175"/>
      <c r="BR383" s="175"/>
      <c r="BS383" s="175"/>
      <c r="BT383" s="175"/>
      <c r="BU383" s="175"/>
      <c r="BV383" s="175"/>
      <c r="BW383" s="175"/>
      <c r="BX383" s="175"/>
      <c r="BY383" s="177" t="s">
        <v>925</v>
      </c>
      <c r="BZ383" s="175"/>
      <c r="CA383" s="175"/>
      <c r="CB383" s="175"/>
      <c r="CC383" s="175"/>
      <c r="CD383" s="175"/>
      <c r="CE383" s="175"/>
      <c r="CF383" s="175"/>
      <c r="CG383" s="175"/>
    </row>
    <row r="384" spans="1:85" ht="14.5" customHeight="1">
      <c r="A384" s="208"/>
      <c r="B384" s="208"/>
      <c r="C384" s="175"/>
      <c r="D384" s="175"/>
      <c r="E384" s="176"/>
      <c r="F384" s="176"/>
      <c r="G384" s="178"/>
      <c r="H384" s="175"/>
      <c r="I384" s="175"/>
      <c r="J384" s="179"/>
      <c r="K384" s="175"/>
      <c r="L384" s="175"/>
      <c r="M384" s="175"/>
      <c r="N384" s="175"/>
      <c r="O384" s="175"/>
      <c r="P384" s="175"/>
      <c r="Q384" s="175"/>
      <c r="R384" s="175"/>
      <c r="S384" s="175"/>
      <c r="T384" s="238"/>
      <c r="U384" s="239">
        <f>SUBTOTAL(109,Table5[TOTAL PROJECT INVESTMENT (m$)])</f>
        <v>565294.77631176007</v>
      </c>
      <c r="V384" s="179"/>
      <c r="W384" s="175"/>
      <c r="X384" s="175"/>
      <c r="Y384" s="175"/>
      <c r="Z384" s="175"/>
      <c r="AA384" s="175"/>
      <c r="AB384" s="175"/>
      <c r="AC384" s="175"/>
      <c r="AD384" s="175"/>
      <c r="AE384" s="175"/>
      <c r="AF384" s="175"/>
      <c r="AG384" s="175"/>
      <c r="AH384" s="175"/>
      <c r="AI384" s="175"/>
      <c r="AJ384" s="175"/>
      <c r="AK384" s="175"/>
      <c r="AL384" s="175"/>
      <c r="AM384" s="175"/>
      <c r="AN384" s="175"/>
      <c r="AO384" s="175"/>
      <c r="AP384" s="175"/>
      <c r="AQ384" s="175"/>
      <c r="AR384" s="175"/>
      <c r="AS384" s="175"/>
      <c r="AT384" s="175"/>
      <c r="AU384" s="175"/>
      <c r="AV384" s="175"/>
      <c r="AW384" s="175"/>
      <c r="AX384" s="175"/>
      <c r="AY384" s="175"/>
      <c r="AZ384" s="175"/>
      <c r="BA384" s="175"/>
      <c r="BB384" s="175"/>
      <c r="BC384" s="175"/>
      <c r="BD384" s="175"/>
      <c r="BE384" s="175"/>
      <c r="BF384" s="175"/>
      <c r="BG384" s="175"/>
      <c r="BH384" s="175"/>
      <c r="BI384" s="175"/>
      <c r="BJ384" s="175"/>
      <c r="BK384" s="175"/>
      <c r="BL384" s="175"/>
      <c r="BM384" s="175"/>
      <c r="BN384" s="175"/>
      <c r="BO384" s="175"/>
      <c r="BP384" s="175"/>
      <c r="BQ384" s="175"/>
      <c r="BR384" s="175"/>
      <c r="BS384" s="175"/>
      <c r="BT384" s="175"/>
      <c r="BU384" s="175"/>
      <c r="BV384" s="175"/>
      <c r="BW384" s="175"/>
      <c r="BX384" s="175"/>
      <c r="BY384" s="175"/>
      <c r="BZ384" s="175"/>
      <c r="CA384" s="175"/>
      <c r="CB384" s="175"/>
      <c r="CC384" s="175"/>
      <c r="CD384" s="175"/>
      <c r="CE384" s="175"/>
      <c r="CF384" s="175"/>
      <c r="CG384" s="175"/>
    </row>
    <row r="385" spans="2:23" ht="14.5" customHeight="1">
      <c r="C385" s="175"/>
      <c r="D385" s="175"/>
    </row>
    <row r="386" spans="2:23" ht="14.5" customHeight="1">
      <c r="C386" s="175"/>
      <c r="D386" s="175"/>
    </row>
    <row r="387" spans="2:23" ht="14.5" customHeight="1">
      <c r="C387" s="175"/>
      <c r="D387" s="175"/>
      <c r="W387" s="165"/>
    </row>
    <row r="388" spans="2:23" ht="14.5" customHeight="1">
      <c r="C388" s="175"/>
      <c r="D388" s="175"/>
    </row>
    <row r="389" spans="2:23" ht="14.5" customHeight="1">
      <c r="C389" s="175"/>
      <c r="D389" s="175"/>
    </row>
    <row r="390" spans="2:23" ht="14.5" customHeight="1">
      <c r="C390" s="175"/>
      <c r="D390" s="175"/>
    </row>
    <row r="391" spans="2:23" ht="14.5" customHeight="1">
      <c r="C391" s="233"/>
      <c r="D391" s="66"/>
      <c r="E391" s="66"/>
    </row>
    <row r="392" spans="2:23" ht="14.5" customHeight="1">
      <c r="C392" s="175"/>
      <c r="D392" s="175"/>
    </row>
    <row r="393" spans="2:23" ht="14.5" customHeight="1">
      <c r="C393" s="175"/>
      <c r="D393" s="175"/>
    </row>
    <row r="394" spans="2:23" ht="14.5" customHeight="1">
      <c r="C394" s="175"/>
      <c r="D394" s="175"/>
    </row>
    <row r="395" spans="2:23" ht="14.5" customHeight="1">
      <c r="C395" s="175"/>
      <c r="D395" s="175"/>
    </row>
    <row r="396" spans="2:23" ht="14.5" customHeight="1">
      <c r="C396" s="175"/>
      <c r="D396" s="66"/>
      <c r="E396" s="66"/>
    </row>
    <row r="397" spans="2:23" ht="14.5" customHeight="1">
      <c r="C397" s="175"/>
      <c r="D397" s="175"/>
    </row>
    <row r="398" spans="2:23" ht="14.5" customHeight="1">
      <c r="C398" s="175"/>
      <c r="D398" s="175"/>
    </row>
    <row r="399" spans="2:23" ht="14.5" customHeight="1">
      <c r="C399" s="175"/>
      <c r="D399" s="175"/>
    </row>
    <row r="400" spans="2:23" ht="14.5" customHeight="1">
      <c r="B400" s="175"/>
      <c r="C400" s="175"/>
    </row>
    <row r="401" spans="2:4" ht="14.5" customHeight="1">
      <c r="B401" s="175"/>
      <c r="C401" s="175"/>
    </row>
    <row r="402" spans="2:4" ht="14.5" customHeight="1">
      <c r="B402" s="175"/>
      <c r="C402" s="175"/>
      <c r="D402" s="178"/>
    </row>
  </sheetData>
  <mergeCells count="7">
    <mergeCell ref="C1:C3"/>
    <mergeCell ref="J3:R3"/>
    <mergeCell ref="S3:AE3"/>
    <mergeCell ref="BK3:BX3"/>
    <mergeCell ref="CE3:CG3"/>
    <mergeCell ref="BY3:CD3"/>
    <mergeCell ref="AF3:BJ3"/>
  </mergeCells>
  <phoneticPr fontId="6" type="noConversion"/>
  <conditionalFormatting sqref="D100">
    <cfRule type="duplicateValues" dxfId="369" priority="2"/>
  </conditionalFormatting>
  <conditionalFormatting sqref="C5:C301">
    <cfRule type="duplicateValues" dxfId="368" priority="95"/>
  </conditionalFormatting>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afddfd-f21b-4cff-abce-132b9175f4cb" xsi:nil="true"/>
    <lcf76f155ced4ddcb4097134ff3c332f xmlns="6aeb564b-d6cf-4209-9aa9-a4ed782893f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0729B590233549B4E97FF020141BCB" ma:contentTypeVersion="11" ma:contentTypeDescription="Create a new document." ma:contentTypeScope="" ma:versionID="2ed3bf48c4ffe758439862b932e50b6d">
  <xsd:schema xmlns:xsd="http://www.w3.org/2001/XMLSchema" xmlns:xs="http://www.w3.org/2001/XMLSchema" xmlns:p="http://schemas.microsoft.com/office/2006/metadata/properties" xmlns:ns2="6aeb564b-d6cf-4209-9aa9-a4ed782893f8" xmlns:ns3="98afddfd-f21b-4cff-abce-132b9175f4cb" targetNamespace="http://schemas.microsoft.com/office/2006/metadata/properties" ma:root="true" ma:fieldsID="6edb7f1fbaacc826fed1e9f1c6b1d824" ns2:_="" ns3:_="">
    <xsd:import namespace="6aeb564b-d6cf-4209-9aa9-a4ed782893f8"/>
    <xsd:import namespace="98afddfd-f21b-4cff-abce-132b9175f4c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eb564b-d6cf-4209-9aa9-a4ed78289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afddfd-f21b-4cff-abce-132b9175f4c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5c141c2-604a-496a-bd9c-988c8d775671}" ma:internalName="TaxCatchAll" ma:showField="CatchAllData" ma:web="98afddfd-f21b-4cff-abce-132b9175f4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917FF7-7C8C-444D-9351-4D5C5275D0D1}">
  <ds:schemaRefs>
    <ds:schemaRef ds:uri="http://schemas.microsoft.com/office/2006/metadata/properties"/>
    <ds:schemaRef ds:uri="http://schemas.microsoft.com/office/infopath/2007/PartnerControls"/>
    <ds:schemaRef ds:uri="98afddfd-f21b-4cff-abce-132b9175f4cb"/>
    <ds:schemaRef ds:uri="6aeb564b-d6cf-4209-9aa9-a4ed782893f8"/>
  </ds:schemaRefs>
</ds:datastoreItem>
</file>

<file path=customXml/itemProps2.xml><?xml version="1.0" encoding="utf-8"?>
<ds:datastoreItem xmlns:ds="http://schemas.openxmlformats.org/officeDocument/2006/customXml" ds:itemID="{572F8ED4-BED9-41A4-93CE-1EEDEAA79671}">
  <ds:schemaRefs>
    <ds:schemaRef ds:uri="http://schemas.microsoft.com/sharepoint/v3/contenttype/forms"/>
  </ds:schemaRefs>
</ds:datastoreItem>
</file>

<file path=customXml/itemProps3.xml><?xml version="1.0" encoding="utf-8"?>
<ds:datastoreItem xmlns:ds="http://schemas.openxmlformats.org/officeDocument/2006/customXml" ds:itemID="{C1DD9F02-99FE-4B74-BC6E-1574E13B0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eb564b-d6cf-4209-9aa9-a4ed782893f8"/>
    <ds:schemaRef ds:uri="98afddfd-f21b-4cff-abce-132b9175f4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8</vt:i4>
      </vt:variant>
    </vt:vector>
  </HeadingPairs>
  <TitlesOfParts>
    <vt:vector size="32" baseType="lpstr">
      <vt:lpstr>Consolidated list</vt:lpstr>
      <vt:lpstr>List of terms</vt:lpstr>
      <vt:lpstr>Summary</vt:lpstr>
      <vt:lpstr>&gt;&gt; Data tabs</vt:lpstr>
      <vt:lpstr>Processed Data1</vt:lpstr>
      <vt:lpstr>Manually processed Data  delete</vt:lpstr>
      <vt:lpstr>Master Cleaned Data (2)</vt:lpstr>
      <vt:lpstr>Master Cleaned Data- Projec (2)</vt:lpstr>
      <vt:lpstr>Project</vt:lpstr>
      <vt:lpstr>Sheet3</vt:lpstr>
      <vt:lpstr>Sheet1</vt:lpstr>
      <vt:lpstr>compendium_eclac</vt:lpstr>
      <vt:lpstr>Follow up (2)</vt:lpstr>
      <vt:lpstr>Bangkok</vt:lpstr>
      <vt:lpstr>Project (2)</vt:lpstr>
      <vt:lpstr>Project (3)</vt:lpstr>
      <vt:lpstr>Enterprise</vt:lpstr>
      <vt:lpstr>CTM deck</vt:lpstr>
      <vt:lpstr>AGREEGATE</vt:lpstr>
      <vt:lpstr>Fund</vt:lpstr>
      <vt:lpstr>Summary Stat</vt:lpstr>
      <vt:lpstr>Pivot 1</vt:lpstr>
      <vt:lpstr>Sheet4</vt:lpstr>
      <vt:lpstr>Consolidated list (2)</vt:lpstr>
      <vt:lpstr>bangkok_name</vt:lpstr>
      <vt:lpstr>bangkok_range</vt:lpstr>
      <vt:lpstr>bangkok_titles</vt:lpstr>
      <vt:lpstr>category</vt:lpstr>
      <vt:lpstr>detailed</vt:lpstr>
      <vt:lpstr>project_name</vt:lpstr>
      <vt:lpstr>Project_overview</vt:lpstr>
      <vt:lpstr>section</vt:lpstr>
    </vt:vector>
  </TitlesOfParts>
  <Company>BCG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Obinwa, Kenechukwu</dc:creator>
  <cp:lastModifiedBy>Adu, Justice</cp:lastModifiedBy>
  <dcterms:created xsi:type="dcterms:W3CDTF">2022-08-26T08:47:11Z</dcterms:created>
  <dcterms:modified xsi:type="dcterms:W3CDTF">2023-02-27T05:59:23Z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0x010100520729B590233549B4E97FF020141BCB</vt:lpwstr>
  </property>
  <property fmtid="{D5CDD505-2E9C-101B-9397-08002B2CF9AE}" pid="3" name="MSIP_Label_b0d5c4f4-7a29-4385-b7a5-afbe2154ae6f_Enabled">
    <vt:lpwstr>true</vt:lpwstr>
  </property>
  <property fmtid="{D5CDD505-2E9C-101B-9397-08002B2CF9AE}" pid="4" name="MSIP_Label_b0d5c4f4-7a29-4385-b7a5-afbe2154ae6f_SetDate">
    <vt:lpwstr>2022-10-26T16:19:42Z</vt:lpwstr>
  </property>
  <property fmtid="{D5CDD505-2E9C-101B-9397-08002B2CF9AE}" pid="5" name="MSIP_Label_b0d5c4f4-7a29-4385-b7a5-afbe2154ae6f_Method">
    <vt:lpwstr>Standard</vt:lpwstr>
  </property>
  <property fmtid="{D5CDD505-2E9C-101B-9397-08002B2CF9AE}" pid="6" name="MSIP_Label_b0d5c4f4-7a29-4385-b7a5-afbe2154ae6f_Name">
    <vt:lpwstr>Confidential</vt:lpwstr>
  </property>
  <property fmtid="{D5CDD505-2E9C-101B-9397-08002B2CF9AE}" pid="7" name="MSIP_Label_b0d5c4f4-7a29-4385-b7a5-afbe2154ae6f_SiteId">
    <vt:lpwstr>2dfb2f0b-4d21-4268-9559-72926144c918</vt:lpwstr>
  </property>
  <property fmtid="{D5CDD505-2E9C-101B-9397-08002B2CF9AE}" pid="8" name="MSIP_Label_b0d5c4f4-7a29-4385-b7a5-afbe2154ae6f_ActionId">
    <vt:lpwstr>a2be7623-c272-4f62-96e3-8abb006948a9</vt:lpwstr>
  </property>
  <property fmtid="{D5CDD505-2E9C-101B-9397-08002B2CF9AE}" pid="9" name="MSIP_Label_b0d5c4f4-7a29-4385-b7a5-afbe2154ae6f_ContentBits">
    <vt:lpwstr>0</vt:lpwstr>
  </property>
  <property fmtid="{D5CDD505-2E9C-101B-9397-08002B2CF9AE}" pid="10" name="bcgClassification">
    <vt:lpwstr>bcgConfidential</vt:lpwstr>
  </property>
  <property fmtid="{D5CDD505-2E9C-101B-9397-08002B2CF9AE}" pid="11" name="MediaServiceImageTags">
    <vt:lpwstr/>
  </property>
</Properties>
</file>